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01.09. на сайт" sheetId="1" r:id="rId1"/>
  </sheets>
  <definedNames>
    <definedName name="Z_6ACF3938_4F94_4C45_B738_BB373F9D00A7_.wvu.PrintArea" localSheetId="0" hidden="1">'01.09. на сайт'!$A$1:$M$107</definedName>
    <definedName name="Z_6ACF3938_4F94_4C45_B738_BB373F9D00A7_.wvu.PrintTitles" localSheetId="0" hidden="1">'01.09. на сайт'!$3:$4</definedName>
    <definedName name="Z_6ACF3938_4F94_4C45_B738_BB373F9D00A7_.wvu.Rows" localSheetId="0" hidden="1">'01.09. на сайт'!$7:$7,'01.09. на сайт'!$9:$9,'01.09. на сайт'!$11:$11,'01.09. на сайт'!$13:$13,'01.09. на сайт'!$15:$15,'01.09. на сайт'!$17:$17,'01.09. на сайт'!$19:$19,'01.09. на сайт'!$21:$21,'01.09. на сайт'!$24:$24,'01.09. на сайт'!$27:$27</definedName>
    <definedName name="Z_B1A686FD_B416_40FE_84A4_8CA55E7A485E_.wvu.PrintArea" localSheetId="0" hidden="1">'01.09. на сайт'!$A$1:$M$107</definedName>
    <definedName name="Z_B1A686FD_B416_40FE_84A4_8CA55E7A485E_.wvu.PrintTitles" localSheetId="0" hidden="1">'01.09. на сайт'!$3:$4</definedName>
    <definedName name="Z_B1A686FD_B416_40FE_84A4_8CA55E7A485E_.wvu.Rows" localSheetId="0" hidden="1">'01.09. на сайт'!$7:$7,'01.09. на сайт'!$9:$9,'01.09. на сайт'!$11:$11,'01.09. на сайт'!$13:$13,'01.09. на сайт'!$15:$15,'01.09. на сайт'!$17:$17,'01.09. на сайт'!$19:$19,'01.09. на сайт'!$21:$21,'01.09. на сайт'!$24:$24,'01.09. на сайт'!$27:$27</definedName>
    <definedName name="_xlnm.Print_Titles" localSheetId="0">'01.09. на сайт'!$3:$4</definedName>
    <definedName name="_xlnm.Print_Area" localSheetId="0">'01.09. на сайт'!$A$1:$M$107</definedName>
  </definedNames>
  <calcPr calcId="125725"/>
</workbook>
</file>

<file path=xl/calcChain.xml><?xml version="1.0" encoding="utf-8"?>
<calcChain xmlns="http://schemas.openxmlformats.org/spreadsheetml/2006/main">
  <c r="K105" i="1"/>
  <c r="K106" s="1"/>
  <c r="M104"/>
  <c r="G104"/>
  <c r="L104" s="1"/>
  <c r="L103" s="1"/>
  <c r="K103"/>
  <c r="J103"/>
  <c r="J105" s="1"/>
  <c r="J106" s="1"/>
  <c r="I103"/>
  <c r="I105" s="1"/>
  <c r="I106" s="1"/>
  <c r="H103"/>
  <c r="H105" s="1"/>
  <c r="H106" s="1"/>
  <c r="G103"/>
  <c r="G105" s="1"/>
  <c r="M94"/>
  <c r="L94"/>
  <c r="M93"/>
  <c r="K93"/>
  <c r="G93"/>
  <c r="L93" s="1"/>
  <c r="K91"/>
  <c r="J91"/>
  <c r="I91"/>
  <c r="H91"/>
  <c r="G91"/>
  <c r="M91" s="1"/>
  <c r="M90"/>
  <c r="L90"/>
  <c r="M89"/>
  <c r="L89"/>
  <c r="M88"/>
  <c r="G88"/>
  <c r="L88" s="1"/>
  <c r="G87"/>
  <c r="L87" s="1"/>
  <c r="L91" s="1"/>
  <c r="K86"/>
  <c r="J86"/>
  <c r="J92" s="1"/>
  <c r="I86"/>
  <c r="I92" s="1"/>
  <c r="H86"/>
  <c r="H92" s="1"/>
  <c r="L78"/>
  <c r="I78"/>
  <c r="H78"/>
  <c r="G78"/>
  <c r="M78" s="1"/>
  <c r="G70"/>
  <c r="G86" s="1"/>
  <c r="M86" s="1"/>
  <c r="K69"/>
  <c r="J69"/>
  <c r="I69"/>
  <c r="H69"/>
  <c r="G67"/>
  <c r="M67" s="1"/>
  <c r="K66"/>
  <c r="K92" s="1"/>
  <c r="J66"/>
  <c r="I66"/>
  <c r="H66"/>
  <c r="M64"/>
  <c r="G64"/>
  <c r="L64" s="1"/>
  <c r="G62"/>
  <c r="G66" s="1"/>
  <c r="K60"/>
  <c r="K58" s="1"/>
  <c r="L58" s="1"/>
  <c r="J60"/>
  <c r="I60"/>
  <c r="I61" s="1"/>
  <c r="H60"/>
  <c r="G60"/>
  <c r="M60" s="1"/>
  <c r="M59"/>
  <c r="L59"/>
  <c r="K59"/>
  <c r="M58"/>
  <c r="G57"/>
  <c r="M57" s="1"/>
  <c r="J56"/>
  <c r="J61" s="1"/>
  <c r="I56"/>
  <c r="M55"/>
  <c r="K55"/>
  <c r="L55" s="1"/>
  <c r="M54"/>
  <c r="K54"/>
  <c r="L54" s="1"/>
  <c r="M53"/>
  <c r="L53"/>
  <c r="K53"/>
  <c r="K52" s="1"/>
  <c r="L52" s="1"/>
  <c r="M52"/>
  <c r="M51"/>
  <c r="K51"/>
  <c r="L51" s="1"/>
  <c r="M50"/>
  <c r="K50"/>
  <c r="L50" s="1"/>
  <c r="M49"/>
  <c r="L49"/>
  <c r="K49"/>
  <c r="K48" s="1"/>
  <c r="M48"/>
  <c r="H47"/>
  <c r="K47" s="1"/>
  <c r="M47" s="1"/>
  <c r="G47"/>
  <c r="L47" s="1"/>
  <c r="H46"/>
  <c r="H56" s="1"/>
  <c r="M45"/>
  <c r="L45"/>
  <c r="M44"/>
  <c r="K44"/>
  <c r="L44" s="1"/>
  <c r="M43"/>
  <c r="L43"/>
  <c r="M42"/>
  <c r="L42"/>
  <c r="K42"/>
  <c r="M41"/>
  <c r="L41"/>
  <c r="M40"/>
  <c r="K40"/>
  <c r="L40" s="1"/>
  <c r="M39"/>
  <c r="L39"/>
  <c r="M38"/>
  <c r="K38"/>
  <c r="L38" s="1"/>
  <c r="M37"/>
  <c r="L37"/>
  <c r="M36"/>
  <c r="L36"/>
  <c r="K36"/>
  <c r="M35"/>
  <c r="L35"/>
  <c r="M34"/>
  <c r="L34"/>
  <c r="M33"/>
  <c r="K33"/>
  <c r="L33" s="1"/>
  <c r="M32"/>
  <c r="L32"/>
  <c r="M31"/>
  <c r="L31"/>
  <c r="K31"/>
  <c r="M30"/>
  <c r="L30"/>
  <c r="H30"/>
  <c r="G30"/>
  <c r="K29"/>
  <c r="G29"/>
  <c r="J28"/>
  <c r="I28"/>
  <c r="H28"/>
  <c r="M27"/>
  <c r="L27"/>
  <c r="M26"/>
  <c r="L26"/>
  <c r="M25"/>
  <c r="L25"/>
  <c r="K25"/>
  <c r="K28" s="1"/>
  <c r="G25"/>
  <c r="G28" s="1"/>
  <c r="M24"/>
  <c r="L24"/>
  <c r="M23"/>
  <c r="L23"/>
  <c r="M22"/>
  <c r="K22"/>
  <c r="L22" s="1"/>
  <c r="M21"/>
  <c r="L21"/>
  <c r="M20"/>
  <c r="L20"/>
  <c r="K20"/>
  <c r="M19"/>
  <c r="L19"/>
  <c r="M18"/>
  <c r="K18"/>
  <c r="L18" s="1"/>
  <c r="M17"/>
  <c r="L17"/>
  <c r="M16"/>
  <c r="L16"/>
  <c r="K16"/>
  <c r="M15"/>
  <c r="L15"/>
  <c r="M14"/>
  <c r="K14"/>
  <c r="L14" s="1"/>
  <c r="M13"/>
  <c r="L13"/>
  <c r="M12"/>
  <c r="K12"/>
  <c r="L12" s="1"/>
  <c r="M11"/>
  <c r="L11"/>
  <c r="M10"/>
  <c r="L10"/>
  <c r="K10"/>
  <c r="M9"/>
  <c r="L9"/>
  <c r="M8"/>
  <c r="K8"/>
  <c r="L8" s="1"/>
  <c r="M7"/>
  <c r="L7"/>
  <c r="M6"/>
  <c r="L6"/>
  <c r="K6"/>
  <c r="K5" s="1"/>
  <c r="G5"/>
  <c r="M105" l="1"/>
  <c r="G106"/>
  <c r="M5"/>
  <c r="L5"/>
  <c r="L28" s="1"/>
  <c r="L48"/>
  <c r="K46"/>
  <c r="G56"/>
  <c r="H61"/>
  <c r="L105"/>
  <c r="L106" s="1"/>
  <c r="J107"/>
  <c r="I107"/>
  <c r="M28"/>
  <c r="K56"/>
  <c r="K61" s="1"/>
  <c r="K107" s="1"/>
  <c r="H107"/>
  <c r="M66"/>
  <c r="M29"/>
  <c r="L57"/>
  <c r="L60" s="1"/>
  <c r="M62"/>
  <c r="L67"/>
  <c r="L69" s="1"/>
  <c r="M103"/>
  <c r="G46"/>
  <c r="G61"/>
  <c r="M61" s="1"/>
  <c r="L29"/>
  <c r="L62"/>
  <c r="L66" s="1"/>
  <c r="L92" s="1"/>
  <c r="M70"/>
  <c r="L70"/>
  <c r="L86" s="1"/>
  <c r="G69"/>
  <c r="M69" s="1"/>
  <c r="M87"/>
  <c r="G92" l="1"/>
  <c r="M92" s="1"/>
  <c r="M106"/>
  <c r="M56"/>
  <c r="L46"/>
  <c r="L56" s="1"/>
  <c r="L61" s="1"/>
  <c r="L107" s="1"/>
  <c r="M46"/>
  <c r="G107" l="1"/>
  <c r="M107" s="1"/>
</calcChain>
</file>

<file path=xl/sharedStrings.xml><?xml version="1.0" encoding="utf-8"?>
<sst xmlns="http://schemas.openxmlformats.org/spreadsheetml/2006/main" count="513" uniqueCount="121">
  <si>
    <t>Информация по исполнению бюджета МО ГО «Сыктывкар» в рамках национальных (региональных) проектов по состоянию на 01.09.2025</t>
  </si>
  <si>
    <t>тыс. руб.</t>
  </si>
  <si>
    <t>№</t>
  </si>
  <si>
    <t>Наименование национального (федерального, 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</si>
  <si>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</si>
  <si>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</si>
  <si>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</si>
  <si>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ГРБС</t>
  </si>
  <si>
    <t>План</t>
  </si>
  <si>
    <t>в том числе</t>
  </si>
  <si>
    <t>Факт (Касса)</t>
  </si>
  <si>
    <t xml:space="preserve">Остаток </t>
  </si>
  <si>
    <t>% исп.</t>
  </si>
  <si>
    <t>Местный бюджет</t>
  </si>
  <si>
    <t>Республиканский бюджет</t>
  </si>
  <si>
    <t xml:space="preserve">Федеральный бюджет </t>
  </si>
  <si>
    <t>Федеральный проект "Региональная и местная дорожная сеть"
(региональный проект "Региональная и местная
дорожная сеть (Республика Коми)")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</si>
  <si>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</si>
  <si>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</t>
  </si>
  <si>
    <t xml:space="preserve">Ремонт улично-дорожной сети </t>
  </si>
  <si>
    <t>УДИТиС АМО ГО "Сыктывкар"</t>
  </si>
  <si>
    <t>1) ул. Карьерная</t>
  </si>
  <si>
    <t>х</t>
  </si>
  <si>
    <t>Конт. № ЭА/2024-123  от 09.12.2024 м/ду МКП "ДХ" и  АО "КДК"</t>
  </si>
  <si>
    <t>2)  ул. Кирова (от ул. Кутузова до ул. Горького)</t>
  </si>
  <si>
    <t>3) ул. Жакова</t>
  </si>
  <si>
    <t>Конт № ЭА/2024-124  от 09.12.2024 м/ду МКП "ДХ" и ООО "Стройкомплект"</t>
  </si>
  <si>
    <t>4) ул. Орджоникидзе (от ул. Кирова до ул. Ленина)</t>
  </si>
  <si>
    <t>5) ул. Громова</t>
  </si>
  <si>
    <t>МК № 37/2024 от 06.05.2024 м/ду УДИТиС и ООО СПК "Темп-Дорстрой"</t>
  </si>
  <si>
    <t>6)  ул. Лесозаводская (от д.1 до ул. Корткеросской, от ул. Школьной до Почтового проезда)</t>
  </si>
  <si>
    <t>7) Октябрьский проспект (от ул. Печорская до ул. Чкалова)</t>
  </si>
  <si>
    <t>Конт. № ЭА/2025-11 от 14.02.2025 м/ду МКП "Дорожное хозяйство" и  ООО СПК "Темп-Дорстрой"</t>
  </si>
  <si>
    <t>8) Автомобильная дорога "Сыктывкар — Эжвинский район" (от ул. Печорская до ул. Малышева и от ул. Петрозаводская до ул. Ветеранов)</t>
  </si>
  <si>
    <t>Конт. № ЭА/2025-08 от 12.02.2025 м/ду МКП "ДХ" и ООО "Стройкомплект"</t>
  </si>
  <si>
    <t>9) Автомобильная дорога "Сыктывкар - Эжвинский район" на участке от моста ч/р Човью до а/о Емваль-2</t>
  </si>
  <si>
    <t>МК № 40/2025 от 16.06.2025 м/ду УДИТиС и ООО "ДорИнвест"</t>
  </si>
  <si>
    <t>10) Автомобильная дорога "Подъезд к с/т м. Дырнос"</t>
  </si>
  <si>
    <t>АЭР МО ГО "Сыктывкар"</t>
  </si>
  <si>
    <t>11) ул. Мира (от пр.Бумажников  до ул. Маяковского)</t>
  </si>
  <si>
    <t>№ ЭА/2025-60 от 21.04.2025 м/ду ЭМУП "Жилкомхоз" и ООО "ДорИнвест"</t>
  </si>
  <si>
    <t>ИТОГО по федеральному проекту</t>
  </si>
  <si>
    <t>Федеральный проект "Формирование комфортной городской среды"
 (региональный проект "Формирование комфортной городской среды")</t>
  </si>
  <si>
    <t>Муниципальная программа "Развитие современной городской среды"</t>
  </si>
  <si>
    <t xml:space="preserve">Качественное улучшение состояния территорий
</t>
  </si>
  <si>
    <t>Благоустройство дворовых и общественных территорий</t>
  </si>
  <si>
    <t>УЖКХ АМО ГО "Сыктывкар"</t>
  </si>
  <si>
    <t>из них безвозмездные перечисления ТСЖ, ЖСК</t>
  </si>
  <si>
    <t>1) двор по Октябрьский пр., д. 124/1</t>
  </si>
  <si>
    <t>МК № 16-25 от 21.03.2025 м/ду УЖКХ и ООО "Стройкомплект"</t>
  </si>
  <si>
    <t>2) двор по ул. Петрозаводская, д. 56</t>
  </si>
  <si>
    <t>МК № 42-25 от 20.05.2025 м/ду УЖКХ и ООО "Спецкоми"</t>
  </si>
  <si>
    <t>3) двор по ул. Карла Маркса, д. 224</t>
  </si>
  <si>
    <t>МК № 15-25 от 21.03.2025 м/ду УЖКХ и ООО "СТРОЙ-11"</t>
  </si>
  <si>
    <t>4) двор по ул. Морозова, д. 165</t>
  </si>
  <si>
    <t>5) двор по ул. Морозова, д. 35/1</t>
  </si>
  <si>
    <t xml:space="preserve">6) Городской сквер. Район пересечения ул. Снежная - Красноборская в п.г.т. В. Максаковка </t>
  </si>
  <si>
    <t>МК № 18-25 от 31.03.2025 м/ду УЖКХ и ООО "СТРОЙ-11"</t>
  </si>
  <si>
    <t xml:space="preserve">7) Мемориальный комплекс на прилегающей территории к памятнику участникам Великой Отечественной войны в п.г.т. Краснозатонский </t>
  </si>
  <si>
    <t>МК № 17-25 от 25.03.2025 м/ду УЖКХ и ООО "СТРОЙ-11"</t>
  </si>
  <si>
    <t>из них безвозмездные перечисления УК</t>
  </si>
  <si>
    <t>8) двор по  ул. Мира, д. 37</t>
  </si>
  <si>
    <t>МК № ЭА09-03/2025 от 24.03.2025 м/ду АЭР и ООО "Стройкомплект"</t>
  </si>
  <si>
    <t>9) двор по ул. Школьный пер., 7</t>
  </si>
  <si>
    <t>10) двор по ул. Школьный пер., 5</t>
  </si>
  <si>
    <t>11) двор по ул. Школьный пер., 9</t>
  </si>
  <si>
    <t>Федеральный проект "Модернизация коммунальной инфраструктуры"
(Региональный проект "Модернизация коммунальной инфраструктуры" (Республика Коми")</t>
  </si>
  <si>
    <t>Муниципальная программа "Жилищный фонд и коммунальное хозяйство"</t>
  </si>
  <si>
    <t>Строительство и реконструкция объектов коммунального хозяйства</t>
  </si>
  <si>
    <t>Напорный канализационный коллектор от п.г.т. Краснозатонский до ЛДК</t>
  </si>
  <si>
    <t>УАГСиЗ АМО ГО "Сыктывкар"</t>
  </si>
  <si>
    <t>1) Напорный канализационный коллектор от п.г.т. Краснозатонский до ЛДК</t>
  </si>
  <si>
    <t>МК № 7-25/СП от 22.08.2025 м/ду УКС и ООО "Шнагундай"</t>
  </si>
  <si>
    <t>ВСЕГО национальный проект "Инфраструктура для жизни"</t>
  </si>
  <si>
    <t xml:space="preserve">Федеральный проект "Россия – страна возможностей"
(региональный проект "Россия – страна возможностей")
</t>
  </si>
  <si>
    <t>Муниципальная программа "Развитие образования"</t>
  </si>
  <si>
    <t>Реализация отдельных мероприятий регионального проекта "Педагоги и наставники"</t>
  </si>
  <si>
    <t>Реализация программы комплексного развития молодежной политики в субъектах Российской Федерации "Регион для молодых"</t>
  </si>
  <si>
    <t>УО АМО ГО "Сыктывкар"</t>
  </si>
  <si>
    <t>МАУ "Молодежный центр г. Сыктывкара"</t>
  </si>
  <si>
    <t>Федеральный проект "Мы вместе (Воспитание гармонично развитой личности)" (региональный проект "Мы вместе (Воспитание гармонично развитой личности)")</t>
  </si>
  <si>
    <t>Реализация отдельных мероприятий регионального проекта "Мы вместе (Воспитание гармонично развитой личности)"</t>
  </si>
  <si>
    <t>Реализация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"Регион добрых дел"</t>
  </si>
  <si>
    <t>Федеральный проект 
"Все лучшее детям"
 (региональный проект 
"Все лучшее детям")</t>
  </si>
  <si>
    <t>Реализация отдельных мероприятий регионального проекта "Все лучшее детям"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</si>
  <si>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</si>
  <si>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1) ГИМНАЗИЯ ИМЕНИ А.С.ПУШКИНА г. Сыктывкара</t>
  </si>
  <si>
    <t>2) МАОУ СОШ №1</t>
  </si>
  <si>
    <t>3) МАОУ СОШ №36</t>
  </si>
  <si>
    <t>4) МАОУ СОШ №21</t>
  </si>
  <si>
    <t>5) МАОУ СОШ №22</t>
  </si>
  <si>
    <t>6) МАОУ СОШ №31</t>
  </si>
  <si>
    <t>7) МАОУ СОШ №38</t>
  </si>
  <si>
    <t>3) МАОУ СОШ №21</t>
  </si>
  <si>
    <t>4) МАОУ СОШ №22</t>
  </si>
  <si>
    <t>5) МАОУ СОШ №31</t>
  </si>
  <si>
    <t>6) МАОУ СОШ №36</t>
  </si>
  <si>
    <t>Федеральный проект 
"Педагоги и наставники" (региональный проект 
"Педагоги и наставники")</t>
  </si>
  <si>
    <t xml:space="preserve">Обеспечение деятельности советников директора по воспитанию </t>
  </si>
  <si>
    <t>Обеспечение выплат ежемесячного денежного вознаграждения советникам директоров по воспитанию</t>
  </si>
  <si>
    <t xml:space="preserve">Ежемесячное денежное вознаграждение за классное руководство педагогическим работникам </t>
  </si>
  <si>
    <t>УДО  АМО ГО "Сыктывкар"</t>
  </si>
  <si>
    <t>ВСЕГО национальный проект "Молодежь и дети"</t>
  </si>
  <si>
    <t xml:space="preserve">Федеральный проект "Семейные ценности и инфраструктура культуры" 
 (региональный проект "Семейные ценности и инфраструктура культуры") 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</si>
  <si>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</si>
  <si>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"Семейные ценности и инфраструктура культуры"</t>
  </si>
  <si>
    <t>Создание модельных муниципальных библиотек</t>
  </si>
  <si>
    <t>УК АМО ГО "Сыктывкар"</t>
  </si>
  <si>
    <t>МБУК "ЦБС" Библиотека – филиал № 20 «Сыктывкар», расположенной по адресу: г. Сыктывкар, Октябрьский пр., д. 118</t>
  </si>
  <si>
    <t>1)Текущий ремонт помещений библиотеки</t>
  </si>
  <si>
    <t xml:space="preserve">2)Изготовление корпусной мебели по индивидуальному заказу </t>
  </si>
  <si>
    <t>3)Предоставление образовательных услуг по программе дополнительного профессионального образования</t>
  </si>
  <si>
    <t xml:space="preserve">4) Поставка компьютерного оборудования, интерактивного оборудования и оргтехники </t>
  </si>
  <si>
    <t xml:space="preserve">5) Поставка игр </t>
  </si>
  <si>
    <t xml:space="preserve">6) Поставка книг </t>
  </si>
  <si>
    <t xml:space="preserve">7) Интерактивный киоск </t>
  </si>
  <si>
    <t xml:space="preserve">8) Брейн-система </t>
  </si>
  <si>
    <t xml:space="preserve">Мероприятие по оснащению детских школ искусств музыкальными инструментами и оборудованием </t>
  </si>
  <si>
    <t>МБУДО "Детская музыкальная школа пгт. В. Максаковка" (6 контрактов)</t>
  </si>
  <si>
    <t>ВСЕГО национальный проект "Семья"</t>
  </si>
  <si>
    <t>ВСЕГО: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</si>
</sst>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#,##0.0,"/>
    <numFmt numFmtId="165" formatCode="0.0%"/>
    <numFmt numFmtId="166" formatCode="#,##0.00&quot;р.&quot;"/>
    <numFmt numFmtId="167" formatCode="#,##0.00,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7"/>
      <name val="Times New Roman"/>
      <family val="1"/>
      <charset val="204"/>
    </font>
    <font>
      <sz val="17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19" fillId="0" borderId="0"/>
    <xf numFmtId="0" fontId="19" fillId="0" borderId="0"/>
    <xf numFmtId="4" fontId="20" fillId="6" borderId="3">
      <alignment horizontal="right" shrinkToFit="1"/>
    </xf>
    <xf numFmtId="4" fontId="20" fillId="6" borderId="4">
      <alignment horizontal="right" shrinkToFit="1"/>
    </xf>
    <xf numFmtId="4" fontId="20" fillId="6" borderId="3">
      <alignment horizontal="right" shrinkToFit="1"/>
    </xf>
    <xf numFmtId="49" fontId="21" fillId="0" borderId="5">
      <alignment horizontal="center" vertical="top" shrinkToFit="1"/>
    </xf>
    <xf numFmtId="49" fontId="22" fillId="0" borderId="6">
      <alignment horizontal="center" vertical="top" shrinkToFit="1"/>
    </xf>
    <xf numFmtId="0" fontId="22" fillId="0" borderId="6">
      <alignment horizontal="left" vertical="top" wrapText="1"/>
    </xf>
    <xf numFmtId="4" fontId="22" fillId="0" borderId="6">
      <alignment horizontal="right" vertical="top" shrinkToFit="1"/>
    </xf>
    <xf numFmtId="4" fontId="22" fillId="0" borderId="7">
      <alignment horizontal="right" vertical="top" shrinkToFit="1"/>
    </xf>
    <xf numFmtId="4" fontId="22" fillId="0" borderId="6">
      <alignment horizontal="right" vertical="top" shrinkToFit="1"/>
    </xf>
    <xf numFmtId="0" fontId="22" fillId="0" borderId="0">
      <alignment horizontal="right" vertical="top" wrapText="1"/>
    </xf>
    <xf numFmtId="0" fontId="22" fillId="0" borderId="0"/>
    <xf numFmtId="0" fontId="22" fillId="0" borderId="0"/>
    <xf numFmtId="0" fontId="19" fillId="0" borderId="0"/>
    <xf numFmtId="49" fontId="23" fillId="0" borderId="8">
      <alignment horizontal="center" vertical="center" wrapText="1"/>
    </xf>
    <xf numFmtId="4" fontId="23" fillId="6" borderId="9">
      <alignment horizontal="right" shrinkToFit="1"/>
    </xf>
    <xf numFmtId="0" fontId="1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3" applyFont="1" applyBorder="1" applyAlignment="1">
      <alignment horizontal="center" vertical="top" wrapText="1"/>
    </xf>
    <xf numFmtId="0" fontId="4" fillId="0" borderId="0" xfId="0" applyFont="1"/>
    <xf numFmtId="0" fontId="3" fillId="0" borderId="0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164" fontId="3" fillId="0" borderId="0" xfId="3" applyNumberFormat="1" applyFont="1" applyBorder="1" applyAlignment="1">
      <alignment horizontal="center" vertical="top" wrapText="1"/>
    </xf>
    <xf numFmtId="165" fontId="3" fillId="0" borderId="0" xfId="2" applyNumberFormat="1" applyFont="1" applyBorder="1" applyAlignment="1">
      <alignment horizontal="center" vertical="top" wrapText="1"/>
    </xf>
    <xf numFmtId="0" fontId="5" fillId="0" borderId="2" xfId="3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top" wrapText="1"/>
    </xf>
    <xf numFmtId="166" fontId="5" fillId="0" borderId="2" xfId="3" applyNumberFormat="1" applyFont="1" applyFill="1" applyBorder="1" applyAlignment="1">
      <alignment horizontal="center" vertical="top" wrapText="1"/>
    </xf>
    <xf numFmtId="166" fontId="3" fillId="0" borderId="2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2" applyNumberFormat="1" applyFont="1" applyFill="1" applyBorder="1" applyAlignment="1">
      <alignment horizontal="center" vertical="center" wrapText="1"/>
    </xf>
    <xf numFmtId="43" fontId="7" fillId="0" borderId="0" xfId="1" applyFont="1"/>
    <xf numFmtId="0" fontId="7" fillId="0" borderId="0" xfId="0" applyFont="1"/>
    <xf numFmtId="49" fontId="8" fillId="0" borderId="2" xfId="3" applyNumberFormat="1" applyFont="1" applyFill="1" applyBorder="1" applyAlignment="1">
      <alignment horizontal="left" vertical="center" wrapText="1"/>
    </xf>
    <xf numFmtId="4" fontId="8" fillId="0" borderId="2" xfId="3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" xfId="2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right" vertical="center" wrapText="1"/>
    </xf>
    <xf numFmtId="4" fontId="10" fillId="0" borderId="2" xfId="3" applyNumberFormat="1" applyFont="1" applyFill="1" applyBorder="1" applyAlignment="1">
      <alignment horizontal="righ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2" xfId="2" applyNumberFormat="1" applyFont="1" applyFill="1" applyBorder="1" applyAlignment="1">
      <alignment horizontal="right" vertical="center" wrapText="1"/>
    </xf>
    <xf numFmtId="0" fontId="5" fillId="0" borderId="2" xfId="3" applyFont="1" applyFill="1" applyBorder="1" applyAlignment="1">
      <alignment horizontal="center" vertical="center"/>
    </xf>
    <xf numFmtId="49" fontId="3" fillId="2" borderId="2" xfId="3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2" xfId="2" applyNumberFormat="1" applyFont="1" applyFill="1" applyBorder="1" applyAlignment="1">
      <alignment horizontal="center" vertical="center" wrapText="1"/>
    </xf>
    <xf numFmtId="49" fontId="5" fillId="3" borderId="2" xfId="3" applyNumberFormat="1" applyFont="1" applyFill="1" applyBorder="1" applyAlignment="1" applyProtection="1">
      <alignment horizontal="center" vertical="top" wrapText="1"/>
    </xf>
    <xf numFmtId="49" fontId="5" fillId="0" borderId="2" xfId="3" quotePrefix="1" applyNumberFormat="1" applyFont="1" applyFill="1" applyBorder="1" applyAlignment="1" applyProtection="1">
      <alignment horizontal="center" vertical="top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49" fontId="11" fillId="0" borderId="2" xfId="3" applyNumberFormat="1" applyFont="1" applyFill="1" applyBorder="1" applyAlignment="1">
      <alignment horizontal="left" vertical="center" wrapText="1"/>
    </xf>
    <xf numFmtId="164" fontId="12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2" fillId="0" borderId="2" xfId="2" applyNumberFormat="1" applyFont="1" applyFill="1" applyBorder="1" applyAlignment="1">
      <alignment horizontal="right" vertical="center" wrapText="1"/>
    </xf>
    <xf numFmtId="49" fontId="13" fillId="0" borderId="2" xfId="3" applyNumberFormat="1" applyFont="1" applyFill="1" applyBorder="1" applyAlignment="1">
      <alignment horizontal="left" vertical="center" wrapText="1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2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4" fontId="13" fillId="0" borderId="2" xfId="3" applyNumberFormat="1" applyFont="1" applyFill="1" applyBorder="1" applyAlignment="1">
      <alignment horizontal="center" vertical="center" wrapText="1"/>
    </xf>
    <xf numFmtId="165" fontId="13" fillId="0" borderId="2" xfId="2" applyNumberFormat="1" applyFont="1" applyFill="1" applyBorder="1" applyAlignment="1">
      <alignment horizontal="center" vertical="center" wrapText="1"/>
    </xf>
    <xf numFmtId="49" fontId="11" fillId="3" borderId="2" xfId="3" applyNumberFormat="1" applyFont="1" applyFill="1" applyBorder="1" applyAlignment="1">
      <alignment horizontal="left" vertical="center" wrapText="1"/>
    </xf>
    <xf numFmtId="49" fontId="8" fillId="3" borderId="2" xfId="3" applyNumberFormat="1" applyFont="1" applyFill="1" applyBorder="1" applyAlignment="1">
      <alignment horizontal="left" vertical="center" wrapText="1"/>
    </xf>
    <xf numFmtId="49" fontId="13" fillId="3" borderId="2" xfId="3" applyNumberFormat="1" applyFont="1" applyFill="1" applyBorder="1" applyAlignment="1">
      <alignment horizontal="left" vertical="center" wrapText="1"/>
    </xf>
    <xf numFmtId="167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0" fontId="5" fillId="0" borderId="2" xfId="3" applyFont="1" applyFill="1" applyBorder="1" applyAlignment="1">
      <alignment horizontal="center" vertical="top" wrapText="1"/>
    </xf>
    <xf numFmtId="49" fontId="5" fillId="3" borderId="2" xfId="3" applyNumberFormat="1" applyFont="1" applyFill="1" applyBorder="1" applyAlignment="1" applyProtection="1">
      <alignment horizontal="center" vertical="top" wrapText="1"/>
    </xf>
    <xf numFmtId="49" fontId="3" fillId="4" borderId="2" xfId="3" applyNumberFormat="1" applyFont="1" applyFill="1" applyBorder="1" applyAlignment="1" applyProtection="1">
      <alignment horizontal="left" vertical="top" wrapText="1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2" xfId="2" applyNumberFormat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11" fontId="3" fillId="3" borderId="2" xfId="3" applyNumberFormat="1" applyFont="1" applyFill="1" applyBorder="1" applyAlignment="1">
      <alignment horizontal="center" vertical="top" wrapText="1"/>
    </xf>
    <xf numFmtId="164" fontId="8" fillId="0" borderId="2" xfId="3" applyNumberFormat="1" applyFont="1" applyFill="1" applyBorder="1" applyAlignment="1">
      <alignment horizontal="center" vertical="center" wrapText="1"/>
    </xf>
    <xf numFmtId="165" fontId="8" fillId="0" borderId="2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top" wrapText="1"/>
    </xf>
    <xf numFmtId="11" fontId="3" fillId="0" borderId="2" xfId="3" applyNumberFormat="1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/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66" fontId="3" fillId="4" borderId="2" xfId="3" applyNumberFormat="1" applyFont="1" applyFill="1" applyBorder="1" applyAlignment="1">
      <alignment horizontal="left" vertical="top" wrapText="1"/>
    </xf>
    <xf numFmtId="49" fontId="5" fillId="3" borderId="2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horizontal="left" vertical="center" wrapText="1"/>
    </xf>
    <xf numFmtId="49" fontId="9" fillId="0" borderId="2" xfId="3" applyNumberFormat="1" applyFont="1" applyFill="1" applyBorder="1" applyAlignment="1">
      <alignment horizontal="left" vertical="center" wrapText="1"/>
    </xf>
    <xf numFmtId="49" fontId="9" fillId="0" borderId="2" xfId="3" applyNumberFormat="1" applyFont="1" applyFill="1" applyBorder="1" applyAlignment="1">
      <alignment vertical="center" wrapText="1"/>
    </xf>
    <xf numFmtId="49" fontId="17" fillId="5" borderId="2" xfId="3" applyNumberFormat="1" applyFont="1" applyFill="1" applyBorder="1" applyAlignment="1">
      <alignment horizontal="center" vertical="center" wrapText="1"/>
    </xf>
    <xf numFmtId="164" fontId="17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17" fillId="5" borderId="2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3" applyFont="1" applyFill="1" applyAlignment="1">
      <alignment vertical="top"/>
    </xf>
    <xf numFmtId="164" fontId="4" fillId="0" borderId="0" xfId="0" applyNumberFormat="1" applyFont="1"/>
    <xf numFmtId="43" fontId="16" fillId="0" borderId="0" xfId="1" applyFont="1" applyProtection="1">
      <protection locked="0"/>
    </xf>
    <xf numFmtId="165" fontId="4" fillId="0" borderId="0" xfId="0" applyNumberFormat="1" applyFont="1"/>
  </cellXfs>
  <cellStyles count="25">
    <cellStyle name="br" xfId="5"/>
    <cellStyle name="col" xfId="6"/>
    <cellStyle name="ex58" xfId="7"/>
    <cellStyle name="ex58 2" xfId="8"/>
    <cellStyle name="ex59" xfId="9"/>
    <cellStyle name="ex60" xfId="10"/>
    <cellStyle name="ex61" xfId="11"/>
    <cellStyle name="ex62" xfId="12"/>
    <cellStyle name="ex63" xfId="13"/>
    <cellStyle name="ex64" xfId="14"/>
    <cellStyle name="ex73" xfId="15"/>
    <cellStyle name="st57" xfId="16"/>
    <cellStyle name="style0" xfId="17"/>
    <cellStyle name="td" xfId="18"/>
    <cellStyle name="tr" xfId="19"/>
    <cellStyle name="xl_bot_header" xfId="20"/>
    <cellStyle name="xl35" xfId="21"/>
    <cellStyle name="Обычный" xfId="0" builtinId="0"/>
    <cellStyle name="Обычный 2" xfId="3"/>
    <cellStyle name="Обычный 2 2 3" xfId="22"/>
    <cellStyle name="Обычный 3" xfId="4"/>
    <cellStyle name="Процентный" xfId="2" builtinId="5"/>
    <cellStyle name="Процентный 2" xfId="23"/>
    <cellStyle name="Финансовый" xfId="1" builtinId="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2"/>
  <sheetViews>
    <sheetView tabSelected="1" view="pageBreakPreview" zoomScale="60" zoomScaleNormal="100" workbookViewId="0">
      <pane xSplit="4" ySplit="4" topLeftCell="E86" activePane="bottomRight" state="frozen"/>
      <selection pane="topRight" activeCell="E1" sqref="E1"/>
      <selection pane="bottomLeft" activeCell="A6" sqref="A6"/>
      <selection pane="bottomRight" activeCell="F62" sqref="F62"/>
    </sheetView>
  </sheetViews>
  <sheetFormatPr defaultRowHeight="18.75" outlineLevelRow="2" outlineLevelCol="1"/>
  <cols>
    <col min="1" max="1" width="3.85546875" style="2" bestFit="1" customWidth="1"/>
    <col min="2" max="2" width="38.28515625" style="2" customWidth="1"/>
    <col min="3" max="3" width="25" style="2" customWidth="1" outlineLevel="1"/>
    <col min="4" max="4" width="27.42578125" style="2" customWidth="1" outlineLevel="1"/>
    <col min="5" max="5" width="41.28515625" style="2" customWidth="1"/>
    <col min="6" max="6" width="37.85546875" style="2" customWidth="1"/>
    <col min="7" max="7" width="17.7109375" style="2" customWidth="1"/>
    <col min="8" max="8" width="15" style="2" customWidth="1" outlineLevel="1"/>
    <col min="9" max="10" width="17" style="2" customWidth="1" outlineLevel="1"/>
    <col min="11" max="11" width="18.5703125" style="2" customWidth="1"/>
    <col min="12" max="12" width="15.28515625" style="78" bestFit="1" customWidth="1"/>
    <col min="13" max="13" width="13.7109375" style="80" customWidth="1"/>
    <col min="14" max="16384" width="9.140625" style="2"/>
  </cols>
  <sheetData>
    <row r="1" spans="1:15" ht="18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>
      <c r="A2" s="3"/>
      <c r="B2" s="4"/>
      <c r="C2" s="4"/>
      <c r="D2" s="3"/>
      <c r="E2" s="3"/>
      <c r="F2" s="4"/>
      <c r="G2" s="3"/>
      <c r="H2" s="3"/>
      <c r="I2" s="3"/>
      <c r="J2" s="3"/>
      <c r="K2" s="3"/>
      <c r="L2" s="5" t="s">
        <v>1</v>
      </c>
      <c r="M2" s="6"/>
    </row>
    <row r="3" spans="1:15" ht="18.75" customHeigh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/>
      <c r="J3" s="9"/>
      <c r="K3" s="10" t="s">
        <v>10</v>
      </c>
      <c r="L3" s="11" t="s">
        <v>11</v>
      </c>
      <c r="M3" s="12" t="s">
        <v>12</v>
      </c>
    </row>
    <row r="4" spans="1:15" ht="37.5">
      <c r="A4" s="7"/>
      <c r="B4" s="8"/>
      <c r="C4" s="8"/>
      <c r="D4" s="8"/>
      <c r="E4" s="8"/>
      <c r="F4" s="8"/>
      <c r="G4" s="9"/>
      <c r="H4" s="13" t="s">
        <v>13</v>
      </c>
      <c r="I4" s="13" t="s">
        <v>14</v>
      </c>
      <c r="J4" s="13" t="s">
        <v>15</v>
      </c>
      <c r="K4" s="10"/>
      <c r="L4" s="11"/>
      <c r="M4" s="12"/>
    </row>
    <row r="5" spans="1:15" s="22" customFormat="1" ht="71.25" customHeight="1">
      <c r="A5" s="14">
        <v>1</v>
      </c>
      <c r="B5" s="15" t="s">
        <v>16</v>
      </c>
      <c r="C5" s="16" t="s">
        <v>17</v>
      </c>
      <c r="D5" s="16" t="s">
        <v>18</v>
      </c>
      <c r="E5" s="17" t="s">
        <v>19</v>
      </c>
      <c r="F5" s="18" t="s">
        <v>20</v>
      </c>
      <c r="G5" s="19">
        <f>SUM(H5:I5)</f>
        <v>449609551</v>
      </c>
      <c r="H5" s="19">
        <v>44960955.100000001</v>
      </c>
      <c r="I5" s="19">
        <v>404648595.89999998</v>
      </c>
      <c r="J5" s="19">
        <v>0</v>
      </c>
      <c r="K5" s="19">
        <f>K6+K8+K10+K12+K14+K16+K18+K20</f>
        <v>155135250.01999998</v>
      </c>
      <c r="L5" s="19">
        <f>G5-K5</f>
        <v>294474300.98000002</v>
      </c>
      <c r="M5" s="20">
        <f>IF(G5=0,0,K5/G5)</f>
        <v>0.34504438278714411</v>
      </c>
      <c r="N5" s="21"/>
      <c r="O5" s="21"/>
    </row>
    <row r="6" spans="1:15" hidden="1" outlineLevel="1">
      <c r="A6" s="14"/>
      <c r="B6" s="15"/>
      <c r="C6" s="16"/>
      <c r="D6" s="16"/>
      <c r="E6" s="17"/>
      <c r="F6" s="23" t="s">
        <v>21</v>
      </c>
      <c r="G6" s="24" t="s">
        <v>22</v>
      </c>
      <c r="H6" s="24" t="s">
        <v>22</v>
      </c>
      <c r="I6" s="24" t="s">
        <v>22</v>
      </c>
      <c r="J6" s="24" t="s">
        <v>22</v>
      </c>
      <c r="K6" s="25">
        <f>SUM(K7)</f>
        <v>0</v>
      </c>
      <c r="L6" s="25" t="e">
        <f>#REF!-K6</f>
        <v>#REF!</v>
      </c>
      <c r="M6" s="26" t="e">
        <f>IF(#REF!=0,0,K6/#REF!)</f>
        <v>#REF!</v>
      </c>
    </row>
    <row r="7" spans="1:15" ht="30" hidden="1" customHeight="1" outlineLevel="2">
      <c r="A7" s="14"/>
      <c r="B7" s="15"/>
      <c r="C7" s="16"/>
      <c r="D7" s="16"/>
      <c r="E7" s="17"/>
      <c r="F7" s="27" t="s">
        <v>23</v>
      </c>
      <c r="G7" s="28" t="s">
        <v>22</v>
      </c>
      <c r="H7" s="28" t="s">
        <v>22</v>
      </c>
      <c r="I7" s="28" t="s">
        <v>22</v>
      </c>
      <c r="J7" s="28" t="s">
        <v>22</v>
      </c>
      <c r="K7" s="29">
        <v>0</v>
      </c>
      <c r="L7" s="29" t="e">
        <f>#REF!-K7</f>
        <v>#REF!</v>
      </c>
      <c r="M7" s="30" t="e">
        <f>IF(#REF!=0,0,K7/#REF!)</f>
        <v>#REF!</v>
      </c>
    </row>
    <row r="8" spans="1:15" ht="31.5" hidden="1" outlineLevel="1" collapsed="1">
      <c r="A8" s="14"/>
      <c r="B8" s="15"/>
      <c r="C8" s="16"/>
      <c r="D8" s="16"/>
      <c r="E8" s="17"/>
      <c r="F8" s="23" t="s">
        <v>24</v>
      </c>
      <c r="G8" s="24" t="s">
        <v>22</v>
      </c>
      <c r="H8" s="24" t="s">
        <v>22</v>
      </c>
      <c r="I8" s="24" t="s">
        <v>22</v>
      </c>
      <c r="J8" s="24" t="s">
        <v>22</v>
      </c>
      <c r="K8" s="25">
        <f>SUM(K9)</f>
        <v>0</v>
      </c>
      <c r="L8" s="25" t="e">
        <f>#REF!-K8</f>
        <v>#REF!</v>
      </c>
      <c r="M8" s="26" t="e">
        <f>IF(#REF!=0,0,K8/#REF!)</f>
        <v>#REF!</v>
      </c>
    </row>
    <row r="9" spans="1:15" ht="30" hidden="1" customHeight="1" outlineLevel="2">
      <c r="A9" s="14"/>
      <c r="B9" s="15"/>
      <c r="C9" s="16"/>
      <c r="D9" s="16"/>
      <c r="E9" s="17"/>
      <c r="F9" s="27" t="s">
        <v>23</v>
      </c>
      <c r="G9" s="28" t="s">
        <v>22</v>
      </c>
      <c r="H9" s="28" t="s">
        <v>22</v>
      </c>
      <c r="I9" s="28" t="s">
        <v>22</v>
      </c>
      <c r="J9" s="28" t="s">
        <v>22</v>
      </c>
      <c r="K9" s="29">
        <v>0</v>
      </c>
      <c r="L9" s="29" t="e">
        <f>#REF!-K9</f>
        <v>#REF!</v>
      </c>
      <c r="M9" s="30" t="e">
        <f>IF(#REF!=0,0,K9/#REF!)</f>
        <v>#REF!</v>
      </c>
    </row>
    <row r="10" spans="1:15" hidden="1" outlineLevel="1" collapsed="1">
      <c r="A10" s="14"/>
      <c r="B10" s="15"/>
      <c r="C10" s="16"/>
      <c r="D10" s="16"/>
      <c r="E10" s="17"/>
      <c r="F10" s="23" t="s">
        <v>25</v>
      </c>
      <c r="G10" s="24" t="s">
        <v>22</v>
      </c>
      <c r="H10" s="24" t="s">
        <v>22</v>
      </c>
      <c r="I10" s="24" t="s">
        <v>22</v>
      </c>
      <c r="J10" s="24" t="s">
        <v>22</v>
      </c>
      <c r="K10" s="25">
        <f>SUM(K11)</f>
        <v>0</v>
      </c>
      <c r="L10" s="25" t="e">
        <f>#REF!-K10</f>
        <v>#REF!</v>
      </c>
      <c r="M10" s="26" t="e">
        <f>IF(#REF!=0,0,K10/#REF!)</f>
        <v>#REF!</v>
      </c>
    </row>
    <row r="11" spans="1:15" ht="30" hidden="1" customHeight="1" outlineLevel="2">
      <c r="A11" s="14"/>
      <c r="B11" s="15"/>
      <c r="C11" s="16"/>
      <c r="D11" s="16"/>
      <c r="E11" s="17"/>
      <c r="F11" s="27" t="s">
        <v>26</v>
      </c>
      <c r="G11" s="28" t="s">
        <v>22</v>
      </c>
      <c r="H11" s="28" t="s">
        <v>22</v>
      </c>
      <c r="I11" s="28" t="s">
        <v>22</v>
      </c>
      <c r="J11" s="28" t="s">
        <v>22</v>
      </c>
      <c r="K11" s="29">
        <v>0</v>
      </c>
      <c r="L11" s="29" t="e">
        <f>#REF!-K11</f>
        <v>#REF!</v>
      </c>
      <c r="M11" s="30" t="e">
        <f>IF(#REF!=0,0,K11/#REF!)</f>
        <v>#REF!</v>
      </c>
    </row>
    <row r="12" spans="1:15" ht="31.5" hidden="1" outlineLevel="1" collapsed="1">
      <c r="A12" s="14"/>
      <c r="B12" s="15"/>
      <c r="C12" s="16"/>
      <c r="D12" s="16"/>
      <c r="E12" s="17"/>
      <c r="F12" s="23" t="s">
        <v>27</v>
      </c>
      <c r="G12" s="24" t="s">
        <v>22</v>
      </c>
      <c r="H12" s="24" t="s">
        <v>22</v>
      </c>
      <c r="I12" s="24" t="s">
        <v>22</v>
      </c>
      <c r="J12" s="24" t="s">
        <v>22</v>
      </c>
      <c r="K12" s="25">
        <f>SUM(K13)</f>
        <v>50549598.530000001</v>
      </c>
      <c r="L12" s="25" t="e">
        <f>#REF!-K12</f>
        <v>#REF!</v>
      </c>
      <c r="M12" s="26" t="e">
        <f>IF(#REF!=0,0,K12/#REF!)</f>
        <v>#REF!</v>
      </c>
    </row>
    <row r="13" spans="1:15" ht="30" hidden="1" customHeight="1" outlineLevel="2">
      <c r="A13" s="14"/>
      <c r="B13" s="15"/>
      <c r="C13" s="16"/>
      <c r="D13" s="16"/>
      <c r="E13" s="17"/>
      <c r="F13" s="27" t="s">
        <v>26</v>
      </c>
      <c r="G13" s="28" t="s">
        <v>22</v>
      </c>
      <c r="H13" s="28" t="s">
        <v>22</v>
      </c>
      <c r="I13" s="28" t="s">
        <v>22</v>
      </c>
      <c r="J13" s="28" t="s">
        <v>22</v>
      </c>
      <c r="K13" s="29">
        <v>50549598.530000001</v>
      </c>
      <c r="L13" s="29" t="e">
        <f>#REF!-K13</f>
        <v>#REF!</v>
      </c>
      <c r="M13" s="30" t="e">
        <f>IF(#REF!=0,0,K13/#REF!)</f>
        <v>#REF!</v>
      </c>
    </row>
    <row r="14" spans="1:15" hidden="1" outlineLevel="1" collapsed="1">
      <c r="A14" s="14"/>
      <c r="B14" s="15"/>
      <c r="C14" s="16"/>
      <c r="D14" s="16"/>
      <c r="E14" s="17"/>
      <c r="F14" s="23" t="s">
        <v>28</v>
      </c>
      <c r="G14" s="24" t="s">
        <v>22</v>
      </c>
      <c r="H14" s="24" t="s">
        <v>22</v>
      </c>
      <c r="I14" s="24" t="s">
        <v>22</v>
      </c>
      <c r="J14" s="24" t="s">
        <v>22</v>
      </c>
      <c r="K14" s="25">
        <f>SUM(K15)</f>
        <v>26901248.489999998</v>
      </c>
      <c r="L14" s="25" t="e">
        <f>#REF!-K14</f>
        <v>#REF!</v>
      </c>
      <c r="M14" s="26" t="e">
        <f>IF(#REF!=0,0,K14/#REF!)</f>
        <v>#REF!</v>
      </c>
    </row>
    <row r="15" spans="1:15" ht="30" hidden="1" customHeight="1" outlineLevel="2">
      <c r="A15" s="14"/>
      <c r="B15" s="15"/>
      <c r="C15" s="16"/>
      <c r="D15" s="16"/>
      <c r="E15" s="17"/>
      <c r="F15" s="27" t="s">
        <v>29</v>
      </c>
      <c r="G15" s="28" t="s">
        <v>22</v>
      </c>
      <c r="H15" s="28" t="s">
        <v>22</v>
      </c>
      <c r="I15" s="28" t="s">
        <v>22</v>
      </c>
      <c r="J15" s="28" t="s">
        <v>22</v>
      </c>
      <c r="K15" s="29">
        <v>26901248.489999998</v>
      </c>
      <c r="L15" s="29" t="e">
        <f>#REF!-K15</f>
        <v>#REF!</v>
      </c>
      <c r="M15" s="30" t="e">
        <f>IF(#REF!=0,0,K15/#REF!)</f>
        <v>#REF!</v>
      </c>
    </row>
    <row r="16" spans="1:15" ht="47.25" hidden="1" outlineLevel="1" collapsed="1">
      <c r="A16" s="14"/>
      <c r="B16" s="15"/>
      <c r="C16" s="16"/>
      <c r="D16" s="16"/>
      <c r="E16" s="17"/>
      <c r="F16" s="23" t="s">
        <v>30</v>
      </c>
      <c r="G16" s="24" t="s">
        <v>22</v>
      </c>
      <c r="H16" s="24" t="s">
        <v>22</v>
      </c>
      <c r="I16" s="24" t="s">
        <v>22</v>
      </c>
      <c r="J16" s="24" t="s">
        <v>22</v>
      </c>
      <c r="K16" s="25">
        <f>SUM(K17)</f>
        <v>31581188.75</v>
      </c>
      <c r="L16" s="25" t="e">
        <f>#REF!-K16</f>
        <v>#REF!</v>
      </c>
      <c r="M16" s="26" t="e">
        <f>IF(#REF!=0,0,K16/#REF!)</f>
        <v>#REF!</v>
      </c>
    </row>
    <row r="17" spans="1:13" ht="30" hidden="1" customHeight="1" outlineLevel="2">
      <c r="A17" s="14"/>
      <c r="B17" s="15"/>
      <c r="C17" s="16"/>
      <c r="D17" s="16"/>
      <c r="E17" s="17"/>
      <c r="F17" s="27" t="s">
        <v>29</v>
      </c>
      <c r="G17" s="28" t="s">
        <v>22</v>
      </c>
      <c r="H17" s="28" t="s">
        <v>22</v>
      </c>
      <c r="I17" s="28" t="s">
        <v>22</v>
      </c>
      <c r="J17" s="28" t="s">
        <v>22</v>
      </c>
      <c r="K17" s="29">
        <v>31581188.75</v>
      </c>
      <c r="L17" s="29" t="e">
        <f>#REF!-K17</f>
        <v>#REF!</v>
      </c>
      <c r="M17" s="30" t="e">
        <f>IF(#REF!=0,0,K17/#REF!)</f>
        <v>#REF!</v>
      </c>
    </row>
    <row r="18" spans="1:13" ht="31.5" hidden="1" outlineLevel="1" collapsed="1">
      <c r="A18" s="14"/>
      <c r="B18" s="15"/>
      <c r="C18" s="16"/>
      <c r="D18" s="16"/>
      <c r="E18" s="17"/>
      <c r="F18" s="23" t="s">
        <v>31</v>
      </c>
      <c r="G18" s="24" t="s">
        <v>22</v>
      </c>
      <c r="H18" s="24" t="s">
        <v>22</v>
      </c>
      <c r="I18" s="24" t="s">
        <v>22</v>
      </c>
      <c r="J18" s="24" t="s">
        <v>22</v>
      </c>
      <c r="K18" s="25">
        <f>SUM(K19)</f>
        <v>0</v>
      </c>
      <c r="L18" s="25" t="e">
        <f>#REF!-K18</f>
        <v>#REF!</v>
      </c>
      <c r="M18" s="26" t="e">
        <f>IF(#REF!=0,0,K18/#REF!)</f>
        <v>#REF!</v>
      </c>
    </row>
    <row r="19" spans="1:13" ht="47.25" hidden="1" customHeight="1" outlineLevel="2">
      <c r="A19" s="14"/>
      <c r="B19" s="15"/>
      <c r="C19" s="16"/>
      <c r="D19" s="16"/>
      <c r="E19" s="17"/>
      <c r="F19" s="27" t="s">
        <v>32</v>
      </c>
      <c r="G19" s="28" t="s">
        <v>22</v>
      </c>
      <c r="H19" s="28" t="s">
        <v>22</v>
      </c>
      <c r="I19" s="28" t="s">
        <v>22</v>
      </c>
      <c r="J19" s="28" t="s">
        <v>22</v>
      </c>
      <c r="K19" s="29">
        <v>0</v>
      </c>
      <c r="L19" s="29" t="e">
        <f>#REF!-K19</f>
        <v>#REF!</v>
      </c>
      <c r="M19" s="30" t="e">
        <f>IF(#REF!=0,0,K19/#REF!)</f>
        <v>#REF!</v>
      </c>
    </row>
    <row r="20" spans="1:13" ht="66" hidden="1" customHeight="1" outlineLevel="1" collapsed="1">
      <c r="A20" s="14"/>
      <c r="B20" s="15"/>
      <c r="C20" s="16"/>
      <c r="D20" s="16"/>
      <c r="E20" s="17"/>
      <c r="F20" s="23" t="s">
        <v>33</v>
      </c>
      <c r="G20" s="24" t="s">
        <v>22</v>
      </c>
      <c r="H20" s="24" t="s">
        <v>22</v>
      </c>
      <c r="I20" s="24" t="s">
        <v>22</v>
      </c>
      <c r="J20" s="24" t="s">
        <v>22</v>
      </c>
      <c r="K20" s="25">
        <f>SUM(K21)</f>
        <v>46103214.25</v>
      </c>
      <c r="L20" s="25" t="e">
        <f>#REF!-K20</f>
        <v>#REF!</v>
      </c>
      <c r="M20" s="26" t="e">
        <f>IF(#REF!=0,0,K20/#REF!)</f>
        <v>#REF!</v>
      </c>
    </row>
    <row r="21" spans="1:13" ht="30" hidden="1" customHeight="1" outlineLevel="2">
      <c r="A21" s="14"/>
      <c r="B21" s="15"/>
      <c r="C21" s="16"/>
      <c r="D21" s="16"/>
      <c r="E21" s="17"/>
      <c r="F21" s="27" t="s">
        <v>34</v>
      </c>
      <c r="G21" s="28" t="s">
        <v>22</v>
      </c>
      <c r="H21" s="28" t="s">
        <v>22</v>
      </c>
      <c r="I21" s="28" t="s">
        <v>22</v>
      </c>
      <c r="J21" s="28" t="s">
        <v>22</v>
      </c>
      <c r="K21" s="29">
        <v>46103214.25</v>
      </c>
      <c r="L21" s="29" t="e">
        <f>#REF!-K21</f>
        <v>#REF!</v>
      </c>
      <c r="M21" s="30" t="e">
        <f>IF(#REF!=0,0,K21/#REF!)</f>
        <v>#REF!</v>
      </c>
    </row>
    <row r="22" spans="1:13" ht="51" hidden="1" customHeight="1" outlineLevel="1" collapsed="1">
      <c r="A22" s="14"/>
      <c r="B22" s="15"/>
      <c r="C22" s="16"/>
      <c r="D22" s="16"/>
      <c r="E22" s="17"/>
      <c r="F22" s="23" t="s">
        <v>35</v>
      </c>
      <c r="G22" s="24" t="s">
        <v>22</v>
      </c>
      <c r="H22" s="24" t="s">
        <v>22</v>
      </c>
      <c r="I22" s="24" t="s">
        <v>22</v>
      </c>
      <c r="J22" s="24" t="s">
        <v>22</v>
      </c>
      <c r="K22" s="25">
        <f>SUM(K23)</f>
        <v>0</v>
      </c>
      <c r="L22" s="25" t="e">
        <f>#REF!-K22</f>
        <v>#REF!</v>
      </c>
      <c r="M22" s="26" t="e">
        <f>IF(#REF!=0,0,K22/#REF!)</f>
        <v>#REF!</v>
      </c>
    </row>
    <row r="23" spans="1:13" ht="30" hidden="1" customHeight="1" outlineLevel="2">
      <c r="A23" s="14"/>
      <c r="B23" s="15"/>
      <c r="C23" s="16"/>
      <c r="D23" s="16"/>
      <c r="E23" s="17"/>
      <c r="F23" s="27" t="s">
        <v>36</v>
      </c>
      <c r="G23" s="28" t="s">
        <v>22</v>
      </c>
      <c r="H23" s="28" t="s">
        <v>22</v>
      </c>
      <c r="I23" s="28" t="s">
        <v>22</v>
      </c>
      <c r="J23" s="28" t="s">
        <v>22</v>
      </c>
      <c r="K23" s="29">
        <v>0</v>
      </c>
      <c r="L23" s="29" t="e">
        <f>#REF!-K23</f>
        <v>#REF!</v>
      </c>
      <c r="M23" s="30" t="e">
        <f>IF(#REF!=0,0,K23/#REF!)</f>
        <v>#REF!</v>
      </c>
    </row>
    <row r="24" spans="1:13" ht="65.25" hidden="1" customHeight="1" outlineLevel="1" collapsed="1">
      <c r="A24" s="14"/>
      <c r="B24" s="15"/>
      <c r="C24" s="16"/>
      <c r="D24" s="16"/>
      <c r="E24" s="17"/>
      <c r="F24" s="23" t="s">
        <v>37</v>
      </c>
      <c r="G24" s="24" t="s">
        <v>22</v>
      </c>
      <c r="H24" s="24" t="s">
        <v>22</v>
      </c>
      <c r="I24" s="24" t="s">
        <v>22</v>
      </c>
      <c r="J24" s="24" t="s">
        <v>22</v>
      </c>
      <c r="K24" s="25">
        <v>0</v>
      </c>
      <c r="L24" s="25" t="e">
        <f>#REF!-K24</f>
        <v>#REF!</v>
      </c>
      <c r="M24" s="26" t="e">
        <f>IF(#REF!=0,0,K24/#REF!)</f>
        <v>#REF!</v>
      </c>
    </row>
    <row r="25" spans="1:13" ht="63.75" customHeight="1" collapsed="1">
      <c r="A25" s="14"/>
      <c r="B25" s="15"/>
      <c r="C25" s="16"/>
      <c r="D25" s="16"/>
      <c r="E25" s="17"/>
      <c r="F25" s="18" t="s">
        <v>38</v>
      </c>
      <c r="G25" s="19">
        <f>SUM(H25:I25)</f>
        <v>126920001.89999999</v>
      </c>
      <c r="H25" s="19">
        <v>12692000.189999999</v>
      </c>
      <c r="I25" s="19">
        <v>114228001.70999999</v>
      </c>
      <c r="J25" s="19">
        <v>0</v>
      </c>
      <c r="K25" s="19">
        <f>K26</f>
        <v>0</v>
      </c>
      <c r="L25" s="19">
        <f>G25-K25</f>
        <v>126920001.89999999</v>
      </c>
      <c r="M25" s="20">
        <f>IF(G25=0,0,K25/G25)</f>
        <v>0</v>
      </c>
    </row>
    <row r="26" spans="1:13" ht="31.5" hidden="1" outlineLevel="1">
      <c r="A26" s="14"/>
      <c r="B26" s="15"/>
      <c r="C26" s="16"/>
      <c r="D26" s="16"/>
      <c r="E26" s="17"/>
      <c r="F26" s="23" t="s">
        <v>39</v>
      </c>
      <c r="G26" s="24" t="s">
        <v>22</v>
      </c>
      <c r="H26" s="24" t="s">
        <v>22</v>
      </c>
      <c r="I26" s="24" t="s">
        <v>22</v>
      </c>
      <c r="J26" s="24" t="s">
        <v>22</v>
      </c>
      <c r="K26" s="25">
        <v>0</v>
      </c>
      <c r="L26" s="25" t="e">
        <f>#REF!-K26</f>
        <v>#REF!</v>
      </c>
      <c r="M26" s="26" t="e">
        <f>IF(#REF!=0,0,K26/#REF!)</f>
        <v>#REF!</v>
      </c>
    </row>
    <row r="27" spans="1:13" ht="30" hidden="1" customHeight="1" outlineLevel="2">
      <c r="A27" s="31"/>
      <c r="B27" s="15"/>
      <c r="C27" s="16"/>
      <c r="D27" s="16"/>
      <c r="E27" s="17"/>
      <c r="F27" s="27" t="s">
        <v>40</v>
      </c>
      <c r="G27" s="28" t="s">
        <v>22</v>
      </c>
      <c r="H27" s="28" t="s">
        <v>22</v>
      </c>
      <c r="I27" s="28" t="s">
        <v>22</v>
      </c>
      <c r="J27" s="28" t="s">
        <v>22</v>
      </c>
      <c r="K27" s="29">
        <v>0</v>
      </c>
      <c r="L27" s="29" t="e">
        <f>#REF!-K27</f>
        <v>#REF!</v>
      </c>
      <c r="M27" s="30" t="e">
        <f>IF(#REF!=0,0,K27/#REF!)</f>
        <v>#REF!</v>
      </c>
    </row>
    <row r="28" spans="1:13" collapsed="1">
      <c r="A28" s="32" t="s">
        <v>41</v>
      </c>
      <c r="B28" s="32"/>
      <c r="C28" s="32"/>
      <c r="D28" s="32"/>
      <c r="E28" s="32"/>
      <c r="F28" s="32"/>
      <c r="G28" s="33">
        <f>G25+G5</f>
        <v>576529552.89999998</v>
      </c>
      <c r="H28" s="33">
        <f t="shared" ref="H28:L28" si="0">H25+H5</f>
        <v>57652955.289999999</v>
      </c>
      <c r="I28" s="33">
        <f t="shared" si="0"/>
        <v>518876597.60999995</v>
      </c>
      <c r="J28" s="33">
        <f t="shared" si="0"/>
        <v>0</v>
      </c>
      <c r="K28" s="33">
        <f t="shared" si="0"/>
        <v>155135250.01999998</v>
      </c>
      <c r="L28" s="33">
        <f t="shared" si="0"/>
        <v>421394302.88</v>
      </c>
      <c r="M28" s="34">
        <f>IF(G28=0,0,K28/G28)</f>
        <v>0.26908464490615358</v>
      </c>
    </row>
    <row r="29" spans="1:13" ht="41.25" customHeight="1">
      <c r="A29" s="14">
        <v>2</v>
      </c>
      <c r="B29" s="15" t="s">
        <v>42</v>
      </c>
      <c r="C29" s="35" t="s">
        <v>43</v>
      </c>
      <c r="D29" s="36" t="s">
        <v>44</v>
      </c>
      <c r="E29" s="37" t="s">
        <v>45</v>
      </c>
      <c r="F29" s="18" t="s">
        <v>46</v>
      </c>
      <c r="G29" s="19">
        <f>SUM(H29:J29)</f>
        <v>99443495.099999994</v>
      </c>
      <c r="H29" s="19">
        <v>11246576.25</v>
      </c>
      <c r="I29" s="19">
        <v>43005903.170000002</v>
      </c>
      <c r="J29" s="19">
        <v>45191015.68</v>
      </c>
      <c r="K29" s="19">
        <f>K31+K33+K36+K38+K40+K42+K44</f>
        <v>20048152.440000001</v>
      </c>
      <c r="L29" s="19">
        <f>G29-K29</f>
        <v>79395342.659999996</v>
      </c>
      <c r="M29" s="20">
        <f>IF(G29=0,0,K29/G29)</f>
        <v>0.20160345751966638</v>
      </c>
    </row>
    <row r="30" spans="1:13" ht="25.5">
      <c r="A30" s="14"/>
      <c r="B30" s="15"/>
      <c r="C30" s="35"/>
      <c r="D30" s="36"/>
      <c r="E30" s="37"/>
      <c r="F30" s="38" t="s">
        <v>47</v>
      </c>
      <c r="G30" s="39">
        <f>SUM(H30:J30)</f>
        <v>1010434.01</v>
      </c>
      <c r="H30" s="39">
        <f>68200.35+942233.66</f>
        <v>1010434.01</v>
      </c>
      <c r="I30" s="39">
        <v>0</v>
      </c>
      <c r="J30" s="39">
        <v>0</v>
      </c>
      <c r="K30" s="39">
        <v>0</v>
      </c>
      <c r="L30" s="39">
        <f>G30-K30</f>
        <v>1010434.01</v>
      </c>
      <c r="M30" s="40">
        <f>IF(G30=0,0,K30/G30)</f>
        <v>0</v>
      </c>
    </row>
    <row r="31" spans="1:13" hidden="1" outlineLevel="1">
      <c r="A31" s="14"/>
      <c r="B31" s="15"/>
      <c r="C31" s="35"/>
      <c r="D31" s="36"/>
      <c r="E31" s="37"/>
      <c r="F31" s="23" t="s">
        <v>48</v>
      </c>
      <c r="G31" s="24" t="s">
        <v>22</v>
      </c>
      <c r="H31" s="24" t="s">
        <v>22</v>
      </c>
      <c r="I31" s="24" t="s">
        <v>22</v>
      </c>
      <c r="J31" s="24" t="s">
        <v>22</v>
      </c>
      <c r="K31" s="25">
        <f>K32</f>
        <v>0</v>
      </c>
      <c r="L31" s="25" t="e">
        <f>#REF!-K31</f>
        <v>#REF!</v>
      </c>
      <c r="M31" s="26" t="e">
        <f>IF(#REF!=0,0,K31/#REF!)</f>
        <v>#REF!</v>
      </c>
    </row>
    <row r="32" spans="1:13" ht="31.5" hidden="1" customHeight="1" outlineLevel="2">
      <c r="A32" s="14"/>
      <c r="B32" s="15"/>
      <c r="C32" s="35"/>
      <c r="D32" s="36"/>
      <c r="E32" s="37"/>
      <c r="F32" s="41" t="s">
        <v>49</v>
      </c>
      <c r="G32" s="24" t="s">
        <v>22</v>
      </c>
      <c r="H32" s="24" t="s">
        <v>22</v>
      </c>
      <c r="I32" s="24" t="s">
        <v>22</v>
      </c>
      <c r="J32" s="24" t="s">
        <v>22</v>
      </c>
      <c r="K32" s="42">
        <v>0</v>
      </c>
      <c r="L32" s="25" t="e">
        <f>#REF!-K32</f>
        <v>#REF!</v>
      </c>
      <c r="M32" s="43" t="e">
        <f>IF(#REF!=0,0,K32/#REF!)</f>
        <v>#REF!</v>
      </c>
    </row>
    <row r="33" spans="1:13" s="45" customFormat="1" ht="34.5" hidden="1" customHeight="1" outlineLevel="1" collapsed="1">
      <c r="A33" s="14"/>
      <c r="B33" s="15"/>
      <c r="C33" s="35"/>
      <c r="D33" s="36"/>
      <c r="E33" s="37"/>
      <c r="F33" s="44" t="s">
        <v>50</v>
      </c>
      <c r="G33" s="24" t="s">
        <v>22</v>
      </c>
      <c r="H33" s="24" t="s">
        <v>22</v>
      </c>
      <c r="I33" s="24" t="s">
        <v>22</v>
      </c>
      <c r="J33" s="24" t="s">
        <v>22</v>
      </c>
      <c r="K33" s="25">
        <f>SUM(K34:K35)</f>
        <v>0</v>
      </c>
      <c r="L33" s="25" t="e">
        <f>#REF!-K33</f>
        <v>#REF!</v>
      </c>
      <c r="M33" s="26" t="e">
        <f>IF(#REF!=0,0,K33/#REF!)</f>
        <v>#REF!</v>
      </c>
    </row>
    <row r="34" spans="1:13" ht="31.5" hidden="1" customHeight="1" outlineLevel="2">
      <c r="A34" s="14"/>
      <c r="B34" s="15"/>
      <c r="C34" s="35"/>
      <c r="D34" s="36"/>
      <c r="E34" s="37"/>
      <c r="F34" s="41" t="s">
        <v>49</v>
      </c>
      <c r="G34" s="24" t="s">
        <v>22</v>
      </c>
      <c r="H34" s="24" t="s">
        <v>22</v>
      </c>
      <c r="I34" s="24" t="s">
        <v>22</v>
      </c>
      <c r="J34" s="24" t="s">
        <v>22</v>
      </c>
      <c r="K34" s="42">
        <v>0</v>
      </c>
      <c r="L34" s="25" t="e">
        <f>#REF!-K34</f>
        <v>#REF!</v>
      </c>
      <c r="M34" s="43" t="e">
        <f>IF(#REF!=0,0,K34/#REF!)</f>
        <v>#REF!</v>
      </c>
    </row>
    <row r="35" spans="1:13" ht="31.5" hidden="1" customHeight="1" outlineLevel="2">
      <c r="A35" s="14"/>
      <c r="B35" s="15"/>
      <c r="C35" s="35"/>
      <c r="D35" s="36"/>
      <c r="E35" s="37"/>
      <c r="F35" s="41" t="s">
        <v>51</v>
      </c>
      <c r="G35" s="24" t="s">
        <v>22</v>
      </c>
      <c r="H35" s="24" t="s">
        <v>22</v>
      </c>
      <c r="I35" s="24" t="s">
        <v>22</v>
      </c>
      <c r="J35" s="24" t="s">
        <v>22</v>
      </c>
      <c r="K35" s="42">
        <v>0</v>
      </c>
      <c r="L35" s="25" t="e">
        <f>#REF!-K35</f>
        <v>#REF!</v>
      </c>
      <c r="M35" s="43" t="e">
        <f>IF(#REF!=0,0,K35/#REF!)</f>
        <v>#REF!</v>
      </c>
    </row>
    <row r="36" spans="1:13" s="45" customFormat="1" hidden="1" outlineLevel="1" collapsed="1">
      <c r="A36" s="14"/>
      <c r="B36" s="15"/>
      <c r="C36" s="35"/>
      <c r="D36" s="36"/>
      <c r="E36" s="37"/>
      <c r="F36" s="23" t="s">
        <v>52</v>
      </c>
      <c r="G36" s="24" t="s">
        <v>22</v>
      </c>
      <c r="H36" s="24" t="s">
        <v>22</v>
      </c>
      <c r="I36" s="24" t="s">
        <v>22</v>
      </c>
      <c r="J36" s="24" t="s">
        <v>22</v>
      </c>
      <c r="K36" s="25">
        <f>K37</f>
        <v>2975908.13</v>
      </c>
      <c r="L36" s="25" t="e">
        <f>#REF!-K36</f>
        <v>#REF!</v>
      </c>
      <c r="M36" s="43" t="e">
        <f>IF(#REF!=0,0,K36/#REF!)</f>
        <v>#REF!</v>
      </c>
    </row>
    <row r="37" spans="1:13" s="46" customFormat="1" ht="41.25" hidden="1" customHeight="1" outlineLevel="2">
      <c r="A37" s="14"/>
      <c r="B37" s="15"/>
      <c r="C37" s="35"/>
      <c r="D37" s="36"/>
      <c r="E37" s="37"/>
      <c r="F37" s="41" t="s">
        <v>53</v>
      </c>
      <c r="G37" s="24" t="s">
        <v>22</v>
      </c>
      <c r="H37" s="24" t="s">
        <v>22</v>
      </c>
      <c r="I37" s="24" t="s">
        <v>22</v>
      </c>
      <c r="J37" s="24" t="s">
        <v>22</v>
      </c>
      <c r="K37" s="42">
        <v>2975908.13</v>
      </c>
      <c r="L37" s="25" t="e">
        <f>#REF!-K37</f>
        <v>#REF!</v>
      </c>
      <c r="M37" s="43" t="e">
        <f>IF(#REF!=0,0,K37/#REF!)</f>
        <v>#REF!</v>
      </c>
    </row>
    <row r="38" spans="1:13" s="45" customFormat="1" hidden="1" outlineLevel="1" collapsed="1">
      <c r="A38" s="14"/>
      <c r="B38" s="15"/>
      <c r="C38" s="35"/>
      <c r="D38" s="36"/>
      <c r="E38" s="37"/>
      <c r="F38" s="23" t="s">
        <v>54</v>
      </c>
      <c r="G38" s="24" t="s">
        <v>22</v>
      </c>
      <c r="H38" s="24" t="s">
        <v>22</v>
      </c>
      <c r="I38" s="24" t="s">
        <v>22</v>
      </c>
      <c r="J38" s="24" t="s">
        <v>22</v>
      </c>
      <c r="K38" s="25">
        <f>K39</f>
        <v>14566591.940000001</v>
      </c>
      <c r="L38" s="25" t="e">
        <f>#REF!-K38</f>
        <v>#REF!</v>
      </c>
      <c r="M38" s="26" t="e">
        <f>IF(#REF!=0,0,K38/#REF!)</f>
        <v>#REF!</v>
      </c>
    </row>
    <row r="39" spans="1:13" s="46" customFormat="1" ht="31.5" hidden="1" customHeight="1" outlineLevel="2">
      <c r="A39" s="14"/>
      <c r="B39" s="15"/>
      <c r="C39" s="35"/>
      <c r="D39" s="36"/>
      <c r="E39" s="37"/>
      <c r="F39" s="41" t="s">
        <v>53</v>
      </c>
      <c r="G39" s="47" t="s">
        <v>22</v>
      </c>
      <c r="H39" s="47" t="s">
        <v>22</v>
      </c>
      <c r="I39" s="47" t="s">
        <v>22</v>
      </c>
      <c r="J39" s="47" t="s">
        <v>22</v>
      </c>
      <c r="K39" s="42">
        <v>14566591.940000001</v>
      </c>
      <c r="L39" s="42" t="e">
        <f>#REF!-K39</f>
        <v>#REF!</v>
      </c>
      <c r="M39" s="48" t="e">
        <f>IF(#REF!=0,0,K39/#REF!)</f>
        <v>#REF!</v>
      </c>
    </row>
    <row r="40" spans="1:13" s="45" customFormat="1" hidden="1" outlineLevel="1" collapsed="1">
      <c r="A40" s="14"/>
      <c r="B40" s="15"/>
      <c r="C40" s="35"/>
      <c r="D40" s="36"/>
      <c r="E40" s="37"/>
      <c r="F40" s="23" t="s">
        <v>55</v>
      </c>
      <c r="G40" s="24" t="s">
        <v>22</v>
      </c>
      <c r="H40" s="24" t="s">
        <v>22</v>
      </c>
      <c r="I40" s="24" t="s">
        <v>22</v>
      </c>
      <c r="J40" s="24" t="s">
        <v>22</v>
      </c>
      <c r="K40" s="25">
        <f>K41</f>
        <v>2505652.37</v>
      </c>
      <c r="L40" s="25" t="e">
        <f>#REF!-K40</f>
        <v>#REF!</v>
      </c>
      <c r="M40" s="26" t="e">
        <f>IF(#REF!=0,0,K40/#REF!)</f>
        <v>#REF!</v>
      </c>
    </row>
    <row r="41" spans="1:13" s="46" customFormat="1" ht="32.25" hidden="1" customHeight="1" outlineLevel="2">
      <c r="A41" s="14"/>
      <c r="B41" s="15"/>
      <c r="C41" s="35"/>
      <c r="D41" s="36"/>
      <c r="E41" s="37"/>
      <c r="F41" s="41" t="s">
        <v>53</v>
      </c>
      <c r="G41" s="47" t="s">
        <v>22</v>
      </c>
      <c r="H41" s="47" t="s">
        <v>22</v>
      </c>
      <c r="I41" s="47" t="s">
        <v>22</v>
      </c>
      <c r="J41" s="47" t="s">
        <v>22</v>
      </c>
      <c r="K41" s="42">
        <v>2505652.37</v>
      </c>
      <c r="L41" s="42" t="e">
        <f>#REF!-K41</f>
        <v>#REF!</v>
      </c>
      <c r="M41" s="48" t="e">
        <f>IF(#REF!=0,0,K41/#REF!)</f>
        <v>#REF!</v>
      </c>
    </row>
    <row r="42" spans="1:13" ht="63" hidden="1" outlineLevel="1" collapsed="1">
      <c r="A42" s="14"/>
      <c r="B42" s="15"/>
      <c r="C42" s="35"/>
      <c r="D42" s="36"/>
      <c r="E42" s="37"/>
      <c r="F42" s="23" t="s">
        <v>56</v>
      </c>
      <c r="G42" s="24" t="s">
        <v>22</v>
      </c>
      <c r="H42" s="24" t="s">
        <v>22</v>
      </c>
      <c r="I42" s="24" t="s">
        <v>22</v>
      </c>
      <c r="J42" s="24" t="s">
        <v>22</v>
      </c>
      <c r="K42" s="25">
        <f>K43</f>
        <v>0</v>
      </c>
      <c r="L42" s="25" t="e">
        <f>#REF!-K42</f>
        <v>#REF!</v>
      </c>
      <c r="M42" s="26" t="e">
        <f>IF(#REF!=0,0,K42/#REF!)</f>
        <v>#REF!</v>
      </c>
    </row>
    <row r="43" spans="1:13" ht="31.5" hidden="1" customHeight="1" outlineLevel="2">
      <c r="A43" s="14"/>
      <c r="B43" s="15"/>
      <c r="C43" s="35"/>
      <c r="D43" s="36"/>
      <c r="E43" s="37"/>
      <c r="F43" s="41" t="s">
        <v>57</v>
      </c>
      <c r="G43" s="24" t="s">
        <v>22</v>
      </c>
      <c r="H43" s="24" t="s">
        <v>22</v>
      </c>
      <c r="I43" s="24" t="s">
        <v>22</v>
      </c>
      <c r="J43" s="24" t="s">
        <v>22</v>
      </c>
      <c r="K43" s="25">
        <v>0</v>
      </c>
      <c r="L43" s="42" t="e">
        <f>#REF!-K43</f>
        <v>#REF!</v>
      </c>
      <c r="M43" s="48" t="e">
        <f>IF(#REF!=0,0,K43/#REF!)</f>
        <v>#REF!</v>
      </c>
    </row>
    <row r="44" spans="1:13" ht="84" hidden="1" customHeight="1" outlineLevel="1" collapsed="1">
      <c r="A44" s="14"/>
      <c r="B44" s="15"/>
      <c r="C44" s="35"/>
      <c r="D44" s="36"/>
      <c r="E44" s="37"/>
      <c r="F44" s="23" t="s">
        <v>58</v>
      </c>
      <c r="G44" s="24" t="s">
        <v>22</v>
      </c>
      <c r="H44" s="24" t="s">
        <v>22</v>
      </c>
      <c r="I44" s="24" t="s">
        <v>22</v>
      </c>
      <c r="J44" s="24" t="s">
        <v>22</v>
      </c>
      <c r="K44" s="25">
        <f>K45</f>
        <v>0</v>
      </c>
      <c r="L44" s="25" t="e">
        <f>#REF!-K44</f>
        <v>#REF!</v>
      </c>
      <c r="M44" s="26" t="e">
        <f>IF(#REF!=0,0,K44/#REF!)</f>
        <v>#REF!</v>
      </c>
    </row>
    <row r="45" spans="1:13" ht="32.25" hidden="1" customHeight="1" outlineLevel="2">
      <c r="A45" s="14"/>
      <c r="B45" s="15"/>
      <c r="C45" s="35"/>
      <c r="D45" s="36"/>
      <c r="E45" s="37"/>
      <c r="F45" s="41" t="s">
        <v>59</v>
      </c>
      <c r="G45" s="47" t="s">
        <v>22</v>
      </c>
      <c r="H45" s="47" t="s">
        <v>22</v>
      </c>
      <c r="I45" s="47" t="s">
        <v>22</v>
      </c>
      <c r="J45" s="47" t="s">
        <v>22</v>
      </c>
      <c r="K45" s="42">
        <v>0</v>
      </c>
      <c r="L45" s="42" t="e">
        <f>#REF!-K45</f>
        <v>#REF!</v>
      </c>
      <c r="M45" s="48" t="e">
        <f>IF(#REF!=0,0,K45/#REF!)</f>
        <v>#REF!</v>
      </c>
    </row>
    <row r="46" spans="1:13" ht="34.5" customHeight="1" collapsed="1">
      <c r="A46" s="14"/>
      <c r="B46" s="15"/>
      <c r="C46" s="35"/>
      <c r="D46" s="36"/>
      <c r="E46" s="37"/>
      <c r="F46" s="18" t="s">
        <v>38</v>
      </c>
      <c r="G46" s="19">
        <f>SUM(H46:J46)</f>
        <v>25605875.390000001</v>
      </c>
      <c r="H46" s="19">
        <f>2895900.13</f>
        <v>2895900.13</v>
      </c>
      <c r="I46" s="19">
        <v>11073663.449999999</v>
      </c>
      <c r="J46" s="19">
        <v>11636311.810000001</v>
      </c>
      <c r="K46" s="19">
        <f>K48+K50+K52+K54</f>
        <v>24264447.23</v>
      </c>
      <c r="L46" s="19">
        <f>G46-K46</f>
        <v>1341428.1600000001</v>
      </c>
      <c r="M46" s="20">
        <f>IF(G46=0,0,K46/G46)</f>
        <v>0.94761248582331714</v>
      </c>
    </row>
    <row r="47" spans="1:13">
      <c r="A47" s="14"/>
      <c r="B47" s="15"/>
      <c r="C47" s="35"/>
      <c r="D47" s="36"/>
      <c r="E47" s="37"/>
      <c r="F47" s="49" t="s">
        <v>60</v>
      </c>
      <c r="G47" s="39">
        <f>SUM(H47:J47)</f>
        <v>108139.34000000001</v>
      </c>
      <c r="H47" s="39">
        <f>70050.55+24309.38+13779.41</f>
        <v>108139.34000000001</v>
      </c>
      <c r="I47" s="39">
        <v>0</v>
      </c>
      <c r="J47" s="39">
        <v>0</v>
      </c>
      <c r="K47" s="39">
        <f>H47</f>
        <v>108139.34000000001</v>
      </c>
      <c r="L47" s="39">
        <f>G47-K47</f>
        <v>0</v>
      </c>
      <c r="M47" s="40">
        <f>IF(G47=0,0,K47/G47)</f>
        <v>1</v>
      </c>
    </row>
    <row r="48" spans="1:13" ht="18.75" hidden="1" customHeight="1" outlineLevel="1">
      <c r="A48" s="14"/>
      <c r="B48" s="15"/>
      <c r="C48" s="35"/>
      <c r="D48" s="36"/>
      <c r="E48" s="37"/>
      <c r="F48" s="50" t="s">
        <v>61</v>
      </c>
      <c r="G48" s="24" t="s">
        <v>22</v>
      </c>
      <c r="H48" s="24" t="s">
        <v>22</v>
      </c>
      <c r="I48" s="24" t="s">
        <v>22</v>
      </c>
      <c r="J48" s="24" t="s">
        <v>22</v>
      </c>
      <c r="K48" s="25">
        <f>K49</f>
        <v>3493510.1300000004</v>
      </c>
      <c r="L48" s="25" t="e">
        <f>#REF!-K48</f>
        <v>#REF!</v>
      </c>
      <c r="M48" s="26" t="e">
        <f>IF(#REF!=0,0,K48/#REF!)</f>
        <v>#REF!</v>
      </c>
    </row>
    <row r="49" spans="1:13" s="46" customFormat="1" ht="31.5" hidden="1" customHeight="1" outlineLevel="2">
      <c r="A49" s="14"/>
      <c r="B49" s="15"/>
      <c r="C49" s="35"/>
      <c r="D49" s="36"/>
      <c r="E49" s="37"/>
      <c r="F49" s="51" t="s">
        <v>62</v>
      </c>
      <c r="G49" s="47" t="s">
        <v>22</v>
      </c>
      <c r="H49" s="47" t="s">
        <v>22</v>
      </c>
      <c r="I49" s="47" t="s">
        <v>22</v>
      </c>
      <c r="J49" s="47" t="s">
        <v>22</v>
      </c>
      <c r="K49" s="42">
        <f>150182.41+3343327.72</f>
        <v>3493510.1300000004</v>
      </c>
      <c r="L49" s="42" t="e">
        <f>#REF!-K49</f>
        <v>#REF!</v>
      </c>
      <c r="M49" s="48" t="e">
        <f>IF(#REF!=0,0,K49/#REF!)</f>
        <v>#REF!</v>
      </c>
    </row>
    <row r="50" spans="1:13" ht="18.75" hidden="1" customHeight="1" outlineLevel="1" collapsed="1">
      <c r="A50" s="14"/>
      <c r="B50" s="15"/>
      <c r="C50" s="35"/>
      <c r="D50" s="36"/>
      <c r="E50" s="37"/>
      <c r="F50" s="50" t="s">
        <v>63</v>
      </c>
      <c r="G50" s="24" t="s">
        <v>22</v>
      </c>
      <c r="H50" s="24" t="s">
        <v>22</v>
      </c>
      <c r="I50" s="24" t="s">
        <v>22</v>
      </c>
      <c r="J50" s="24" t="s">
        <v>22</v>
      </c>
      <c r="K50" s="25">
        <f>K51</f>
        <v>6205866.5800000001</v>
      </c>
      <c r="L50" s="25" t="e">
        <f>#REF!-K50</f>
        <v>#REF!</v>
      </c>
      <c r="M50" s="26" t="e">
        <f>IF(#REF!=0,0,K50/#REF!)</f>
        <v>#REF!</v>
      </c>
    </row>
    <row r="51" spans="1:13" s="46" customFormat="1" ht="31.5" hidden="1" customHeight="1" outlineLevel="2">
      <c r="A51" s="14"/>
      <c r="B51" s="15"/>
      <c r="C51" s="35"/>
      <c r="D51" s="36"/>
      <c r="E51" s="37"/>
      <c r="F51" s="51" t="s">
        <v>62</v>
      </c>
      <c r="G51" s="47" t="s">
        <v>22</v>
      </c>
      <c r="H51" s="47" t="s">
        <v>22</v>
      </c>
      <c r="I51" s="47" t="s">
        <v>22</v>
      </c>
      <c r="J51" s="47" t="s">
        <v>22</v>
      </c>
      <c r="K51" s="42">
        <f>1802486.16+4403380.42</f>
        <v>6205866.5800000001</v>
      </c>
      <c r="L51" s="42" t="e">
        <f>#REF!-K51</f>
        <v>#REF!</v>
      </c>
      <c r="M51" s="48" t="e">
        <f>IF(#REF!=0,0,K51/#REF!)</f>
        <v>#REF!</v>
      </c>
    </row>
    <row r="52" spans="1:13" ht="18.75" hidden="1" customHeight="1" outlineLevel="1" collapsed="1">
      <c r="A52" s="14"/>
      <c r="B52" s="15"/>
      <c r="C52" s="35"/>
      <c r="D52" s="36"/>
      <c r="E52" s="37"/>
      <c r="F52" s="50" t="s">
        <v>64</v>
      </c>
      <c r="G52" s="24" t="s">
        <v>22</v>
      </c>
      <c r="H52" s="24" t="s">
        <v>22</v>
      </c>
      <c r="I52" s="24" t="s">
        <v>22</v>
      </c>
      <c r="J52" s="24" t="s">
        <v>22</v>
      </c>
      <c r="K52" s="25">
        <f>K53</f>
        <v>5507224.9000000004</v>
      </c>
      <c r="L52" s="25" t="e">
        <f>#REF!-K52</f>
        <v>#REF!</v>
      </c>
      <c r="M52" s="26" t="e">
        <f>IF(#REF!=0,0,K52/#REF!)</f>
        <v>#REF!</v>
      </c>
    </row>
    <row r="53" spans="1:13" s="46" customFormat="1" ht="31.5" hidden="1" customHeight="1" outlineLevel="2">
      <c r="A53" s="14"/>
      <c r="B53" s="15"/>
      <c r="C53" s="35"/>
      <c r="D53" s="36"/>
      <c r="E53" s="37"/>
      <c r="F53" s="51" t="s">
        <v>62</v>
      </c>
      <c r="G53" s="47" t="s">
        <v>22</v>
      </c>
      <c r="H53" s="47" t="s">
        <v>22</v>
      </c>
      <c r="I53" s="47" t="s">
        <v>22</v>
      </c>
      <c r="J53" s="47" t="s">
        <v>22</v>
      </c>
      <c r="K53" s="52">
        <f>316038.42+5191186.48</f>
        <v>5507224.9000000004</v>
      </c>
      <c r="L53" s="42" t="e">
        <f>#REF!-K53</f>
        <v>#REF!</v>
      </c>
      <c r="M53" s="48" t="e">
        <f>IF(#REF!=0,0,K53/#REF!)</f>
        <v>#REF!</v>
      </c>
    </row>
    <row r="54" spans="1:13" hidden="1" outlineLevel="1" collapsed="1">
      <c r="A54" s="14"/>
      <c r="B54" s="15"/>
      <c r="C54" s="35"/>
      <c r="D54" s="36"/>
      <c r="E54" s="37"/>
      <c r="F54" s="50" t="s">
        <v>65</v>
      </c>
      <c r="G54" s="24" t="s">
        <v>22</v>
      </c>
      <c r="H54" s="24" t="s">
        <v>22</v>
      </c>
      <c r="I54" s="24" t="s">
        <v>22</v>
      </c>
      <c r="J54" s="24" t="s">
        <v>22</v>
      </c>
      <c r="K54" s="25">
        <f>K55</f>
        <v>9057845.6199999992</v>
      </c>
      <c r="L54" s="25" t="e">
        <f>#REF!-K54</f>
        <v>#REF!</v>
      </c>
      <c r="M54" s="26" t="e">
        <f>IF(#REF!=0,0,K54/#REF!)</f>
        <v>#REF!</v>
      </c>
    </row>
    <row r="55" spans="1:13" s="46" customFormat="1" ht="31.5" hidden="1" customHeight="1" outlineLevel="2">
      <c r="A55" s="14"/>
      <c r="B55" s="15"/>
      <c r="C55" s="35"/>
      <c r="D55" s="36"/>
      <c r="E55" s="53"/>
      <c r="F55" s="51" t="s">
        <v>62</v>
      </c>
      <c r="G55" s="47" t="s">
        <v>22</v>
      </c>
      <c r="H55" s="47" t="s">
        <v>22</v>
      </c>
      <c r="I55" s="47" t="s">
        <v>22</v>
      </c>
      <c r="J55" s="47" t="s">
        <v>22</v>
      </c>
      <c r="K55" s="52">
        <f>260753.08+8797092.54</f>
        <v>9057845.6199999992</v>
      </c>
      <c r="L55" s="42" t="e">
        <f>#REF!-K55</f>
        <v>#REF!</v>
      </c>
      <c r="M55" s="48" t="e">
        <f>IF(#REF!=0,0,K55/#REF!)</f>
        <v>#REF!</v>
      </c>
    </row>
    <row r="56" spans="1:13" collapsed="1">
      <c r="A56" s="14"/>
      <c r="B56" s="32" t="s">
        <v>41</v>
      </c>
      <c r="C56" s="32"/>
      <c r="D56" s="32"/>
      <c r="E56" s="32"/>
      <c r="F56" s="32"/>
      <c r="G56" s="33">
        <f>G29+G46</f>
        <v>125049370.48999999</v>
      </c>
      <c r="H56" s="33">
        <f t="shared" ref="H56:L56" si="1">H29+H46</f>
        <v>14142476.379999999</v>
      </c>
      <c r="I56" s="33">
        <f t="shared" si="1"/>
        <v>54079566.620000005</v>
      </c>
      <c r="J56" s="33">
        <f t="shared" si="1"/>
        <v>56827327.490000002</v>
      </c>
      <c r="K56" s="33">
        <f t="shared" si="1"/>
        <v>44312599.670000002</v>
      </c>
      <c r="L56" s="33">
        <f t="shared" si="1"/>
        <v>80736770.819999993</v>
      </c>
      <c r="M56" s="34">
        <f>IF(G56=0,0,K56/G56)</f>
        <v>0.35436083761448134</v>
      </c>
    </row>
    <row r="57" spans="1:13" ht="133.5" customHeight="1">
      <c r="A57" s="14">
        <v>3</v>
      </c>
      <c r="B57" s="15" t="s">
        <v>66</v>
      </c>
      <c r="C57" s="35" t="s">
        <v>67</v>
      </c>
      <c r="D57" s="15" t="s">
        <v>68</v>
      </c>
      <c r="E57" s="37" t="s">
        <v>69</v>
      </c>
      <c r="F57" s="18" t="s">
        <v>70</v>
      </c>
      <c r="G57" s="19">
        <f>SUM(H57:J57)</f>
        <v>26633740</v>
      </c>
      <c r="H57" s="19">
        <v>1331690</v>
      </c>
      <c r="I57" s="19">
        <v>9293450</v>
      </c>
      <c r="J57" s="19">
        <v>16008600</v>
      </c>
      <c r="K57" s="19">
        <v>0</v>
      </c>
      <c r="L57" s="19">
        <f>G57-K57</f>
        <v>26633740</v>
      </c>
      <c r="M57" s="20">
        <f>IF(G57=0,0,K57/G57)</f>
        <v>0</v>
      </c>
    </row>
    <row r="58" spans="1:13" ht="167.25" hidden="1" customHeight="1">
      <c r="A58" s="14"/>
      <c r="B58" s="15"/>
      <c r="C58" s="35"/>
      <c r="D58" s="15"/>
      <c r="E58" s="37"/>
      <c r="F58" s="50" t="s">
        <v>71</v>
      </c>
      <c r="G58" s="24" t="s">
        <v>22</v>
      </c>
      <c r="H58" s="24" t="s">
        <v>22</v>
      </c>
      <c r="I58" s="24" t="s">
        <v>22</v>
      </c>
      <c r="J58" s="24" t="s">
        <v>22</v>
      </c>
      <c r="K58" s="25">
        <f t="shared" ref="K58" si="2">SUM(K60)</f>
        <v>0</v>
      </c>
      <c r="L58" s="25" t="e">
        <f>#REF!-K58</f>
        <v>#REF!</v>
      </c>
      <c r="M58" s="26" t="e">
        <f>IF(#REF!=0,0,K58/#REF!)</f>
        <v>#REF!</v>
      </c>
    </row>
    <row r="59" spans="1:13" ht="31.5" hidden="1" outlineLevel="1">
      <c r="A59" s="14"/>
      <c r="B59" s="54"/>
      <c r="C59" s="55"/>
      <c r="D59" s="54"/>
      <c r="E59" s="53"/>
      <c r="F59" s="51" t="s">
        <v>72</v>
      </c>
      <c r="G59" s="24" t="s">
        <v>22</v>
      </c>
      <c r="H59" s="24" t="s">
        <v>22</v>
      </c>
      <c r="I59" s="24" t="s">
        <v>22</v>
      </c>
      <c r="J59" s="24" t="s">
        <v>22</v>
      </c>
      <c r="K59" s="25">
        <f>K60</f>
        <v>0</v>
      </c>
      <c r="L59" s="25" t="e">
        <f>#REF!-K59</f>
        <v>#REF!</v>
      </c>
      <c r="M59" s="26" t="e">
        <f>IF(#REF!=0,0,K59/#REF!)</f>
        <v>#REF!</v>
      </c>
    </row>
    <row r="60" spans="1:13" ht="20.25" customHeight="1" collapsed="1">
      <c r="A60" s="14"/>
      <c r="B60" s="32" t="s">
        <v>41</v>
      </c>
      <c r="C60" s="32"/>
      <c r="D60" s="32"/>
      <c r="E60" s="32"/>
      <c r="F60" s="32"/>
      <c r="G60" s="33">
        <f>G57</f>
        <v>26633740</v>
      </c>
      <c r="H60" s="33">
        <f t="shared" ref="H60:K60" si="3">H57</f>
        <v>1331690</v>
      </c>
      <c r="I60" s="33">
        <f t="shared" si="3"/>
        <v>9293450</v>
      </c>
      <c r="J60" s="33">
        <f t="shared" si="3"/>
        <v>16008600</v>
      </c>
      <c r="K60" s="33">
        <f t="shared" si="3"/>
        <v>0</v>
      </c>
      <c r="L60" s="33">
        <f>L57</f>
        <v>26633740</v>
      </c>
      <c r="M60" s="34">
        <f>IF(G60=0,0,K60/G60)</f>
        <v>0</v>
      </c>
    </row>
    <row r="61" spans="1:13">
      <c r="A61" s="56" t="s">
        <v>73</v>
      </c>
      <c r="B61" s="56"/>
      <c r="C61" s="56"/>
      <c r="D61" s="56"/>
      <c r="E61" s="56"/>
      <c r="F61" s="56"/>
      <c r="G61" s="57">
        <f t="shared" ref="G61:L61" si="4">G60+G56+G28</f>
        <v>728212663.38999999</v>
      </c>
      <c r="H61" s="57">
        <f t="shared" si="4"/>
        <v>73127121.670000002</v>
      </c>
      <c r="I61" s="57">
        <f t="shared" si="4"/>
        <v>582249614.23000002</v>
      </c>
      <c r="J61" s="57">
        <f t="shared" si="4"/>
        <v>72835927.49000001</v>
      </c>
      <c r="K61" s="57">
        <f t="shared" si="4"/>
        <v>199447849.69</v>
      </c>
      <c r="L61" s="57">
        <f t="shared" si="4"/>
        <v>528764813.69999999</v>
      </c>
      <c r="M61" s="58">
        <f>IF(G61=0,0,K61/G61)</f>
        <v>0.27388681866849679</v>
      </c>
    </row>
    <row r="62" spans="1:13" ht="77.25" customHeight="1">
      <c r="A62" s="59">
        <v>4</v>
      </c>
      <c r="B62" s="15" t="s">
        <v>74</v>
      </c>
      <c r="C62" s="15" t="s">
        <v>75</v>
      </c>
      <c r="D62" s="15" t="s">
        <v>76</v>
      </c>
      <c r="E62" s="60" t="s">
        <v>77</v>
      </c>
      <c r="F62" s="18" t="s">
        <v>78</v>
      </c>
      <c r="G62" s="19">
        <f>SUM(H62:J62)</f>
        <v>28186889.470000003</v>
      </c>
      <c r="H62" s="19">
        <v>2818688.95</v>
      </c>
      <c r="I62" s="19">
        <v>1268410.1499999999</v>
      </c>
      <c r="J62" s="19">
        <v>24099790.370000001</v>
      </c>
      <c r="K62" s="19">
        <v>28186889.469999999</v>
      </c>
      <c r="L62" s="19">
        <f>G62-K62</f>
        <v>0</v>
      </c>
      <c r="M62" s="20">
        <f>IF(G62=0,0,K62/G62)</f>
        <v>0.99999999999999989</v>
      </c>
    </row>
    <row r="63" spans="1:13" ht="123" hidden="1" customHeight="1" thickBot="1">
      <c r="A63" s="59"/>
      <c r="B63" s="15"/>
      <c r="C63" s="15"/>
      <c r="D63" s="15"/>
      <c r="E63" s="60"/>
      <c r="F63" s="23" t="s">
        <v>79</v>
      </c>
      <c r="G63" s="24" t="s">
        <v>22</v>
      </c>
      <c r="H63" s="24" t="s">
        <v>22</v>
      </c>
      <c r="I63" s="24" t="s">
        <v>22</v>
      </c>
      <c r="J63" s="24" t="s">
        <v>22</v>
      </c>
      <c r="K63" s="24" t="s">
        <v>22</v>
      </c>
      <c r="L63" s="61" t="s">
        <v>22</v>
      </c>
      <c r="M63" s="62" t="s">
        <v>22</v>
      </c>
    </row>
    <row r="64" spans="1:13" ht="36" customHeight="1">
      <c r="A64" s="59"/>
      <c r="B64" s="15"/>
      <c r="C64" s="15"/>
      <c r="D64" s="15"/>
      <c r="E64" s="60"/>
      <c r="F64" s="18" t="s">
        <v>78</v>
      </c>
      <c r="G64" s="19">
        <f>SUM(H64:J64)</f>
        <v>22940438.690000001</v>
      </c>
      <c r="H64" s="19">
        <v>2294043.87</v>
      </c>
      <c r="I64" s="19">
        <v>20646394.82</v>
      </c>
      <c r="J64" s="19">
        <v>0</v>
      </c>
      <c r="K64" s="19">
        <v>22940438.690000001</v>
      </c>
      <c r="L64" s="19">
        <f>G64-K64</f>
        <v>0</v>
      </c>
      <c r="M64" s="20">
        <f>IF(G64=0,0,K64/G64)</f>
        <v>1</v>
      </c>
    </row>
    <row r="65" spans="1:13" ht="87" hidden="1" customHeight="1">
      <c r="A65" s="59"/>
      <c r="B65" s="15"/>
      <c r="C65" s="15"/>
      <c r="D65" s="15"/>
      <c r="E65" s="60"/>
      <c r="F65" s="50" t="s">
        <v>79</v>
      </c>
      <c r="G65" s="24" t="s">
        <v>22</v>
      </c>
      <c r="H65" s="24" t="s">
        <v>22</v>
      </c>
      <c r="I65" s="24" t="s">
        <v>22</v>
      </c>
      <c r="J65" s="24" t="s">
        <v>22</v>
      </c>
      <c r="K65" s="24" t="s">
        <v>22</v>
      </c>
      <c r="L65" s="61" t="s">
        <v>22</v>
      </c>
      <c r="M65" s="62" t="s">
        <v>22</v>
      </c>
    </row>
    <row r="66" spans="1:13">
      <c r="A66" s="59"/>
      <c r="B66" s="32" t="s">
        <v>41</v>
      </c>
      <c r="C66" s="32"/>
      <c r="D66" s="32"/>
      <c r="E66" s="32"/>
      <c r="F66" s="32"/>
      <c r="G66" s="33">
        <f t="shared" ref="G66:L66" si="5">G62+G64</f>
        <v>51127328.160000004</v>
      </c>
      <c r="H66" s="33">
        <f t="shared" si="5"/>
        <v>5112732.82</v>
      </c>
      <c r="I66" s="33">
        <f t="shared" si="5"/>
        <v>21914804.969999999</v>
      </c>
      <c r="J66" s="33">
        <f t="shared" si="5"/>
        <v>24099790.370000001</v>
      </c>
      <c r="K66" s="33">
        <f t="shared" si="5"/>
        <v>51127328.159999996</v>
      </c>
      <c r="L66" s="33">
        <f t="shared" si="5"/>
        <v>0</v>
      </c>
      <c r="M66" s="34">
        <f>IF(G66=0,0,K66/G66)</f>
        <v>0.99999999999999989</v>
      </c>
    </row>
    <row r="67" spans="1:13" ht="195" customHeight="1">
      <c r="A67" s="59">
        <v>5</v>
      </c>
      <c r="B67" s="15" t="s">
        <v>80</v>
      </c>
      <c r="C67" s="15" t="s">
        <v>75</v>
      </c>
      <c r="D67" s="15" t="s">
        <v>81</v>
      </c>
      <c r="E67" s="63" t="s">
        <v>82</v>
      </c>
      <c r="F67" s="18" t="s">
        <v>78</v>
      </c>
      <c r="G67" s="19">
        <f>SUM(H67:J67)</f>
        <v>2695424</v>
      </c>
      <c r="H67" s="19">
        <v>134772</v>
      </c>
      <c r="I67" s="19">
        <v>128032.72</v>
      </c>
      <c r="J67" s="19">
        <v>2432619.2799999998</v>
      </c>
      <c r="K67" s="19">
        <v>2695424</v>
      </c>
      <c r="L67" s="19">
        <f>G67-K67</f>
        <v>0</v>
      </c>
      <c r="M67" s="20">
        <f>IF(G67=0,0,K67/G67)</f>
        <v>1</v>
      </c>
    </row>
    <row r="68" spans="1:13" ht="69" hidden="1" customHeight="1">
      <c r="A68" s="59"/>
      <c r="B68" s="15"/>
      <c r="C68" s="15"/>
      <c r="D68" s="15"/>
      <c r="E68" s="63"/>
      <c r="F68" s="50" t="s">
        <v>79</v>
      </c>
      <c r="G68" s="24" t="s">
        <v>22</v>
      </c>
      <c r="H68" s="24" t="s">
        <v>22</v>
      </c>
      <c r="I68" s="24" t="s">
        <v>22</v>
      </c>
      <c r="J68" s="24" t="s">
        <v>22</v>
      </c>
      <c r="K68" s="24" t="s">
        <v>22</v>
      </c>
      <c r="L68" s="61" t="s">
        <v>22</v>
      </c>
      <c r="M68" s="62" t="s">
        <v>22</v>
      </c>
    </row>
    <row r="69" spans="1:13" ht="19.5" customHeight="1">
      <c r="A69" s="59"/>
      <c r="B69" s="32" t="s">
        <v>41</v>
      </c>
      <c r="C69" s="32"/>
      <c r="D69" s="32"/>
      <c r="E69" s="32"/>
      <c r="F69" s="32"/>
      <c r="G69" s="33">
        <f>G67</f>
        <v>2695424</v>
      </c>
      <c r="H69" s="33">
        <f t="shared" ref="H69:L69" si="6">H67</f>
        <v>134772</v>
      </c>
      <c r="I69" s="33">
        <f t="shared" si="6"/>
        <v>128032.72</v>
      </c>
      <c r="J69" s="33">
        <f t="shared" si="6"/>
        <v>2432619.2799999998</v>
      </c>
      <c r="K69" s="33">
        <f t="shared" si="6"/>
        <v>2695424</v>
      </c>
      <c r="L69" s="33">
        <f t="shared" si="6"/>
        <v>0</v>
      </c>
      <c r="M69" s="34">
        <f>IF(G69=0,0,K69/G69)</f>
        <v>1</v>
      </c>
    </row>
    <row r="70" spans="1:13" ht="41.25" customHeight="1">
      <c r="A70" s="59">
        <v>6</v>
      </c>
      <c r="B70" s="15" t="s">
        <v>83</v>
      </c>
      <c r="C70" s="15" t="s">
        <v>75</v>
      </c>
      <c r="D70" s="15" t="s">
        <v>84</v>
      </c>
      <c r="E70" s="60" t="s">
        <v>85</v>
      </c>
      <c r="F70" s="18" t="s">
        <v>78</v>
      </c>
      <c r="G70" s="19">
        <f>SUM(H70:J70)</f>
        <v>513084042.01999998</v>
      </c>
      <c r="H70" s="19">
        <v>10261680.880000001</v>
      </c>
      <c r="I70" s="19">
        <v>140790261.13999999</v>
      </c>
      <c r="J70" s="19">
        <v>362032100</v>
      </c>
      <c r="K70" s="19">
        <v>513084042.01999998</v>
      </c>
      <c r="L70" s="19">
        <f>G70-K70</f>
        <v>0</v>
      </c>
      <c r="M70" s="20">
        <f>IF(G70=0,0,K70/G70)</f>
        <v>1</v>
      </c>
    </row>
    <row r="71" spans="1:13" ht="36" hidden="1" customHeight="1">
      <c r="A71" s="59"/>
      <c r="B71" s="15"/>
      <c r="C71" s="15"/>
      <c r="D71" s="15"/>
      <c r="E71" s="60"/>
      <c r="F71" s="23" t="s">
        <v>86</v>
      </c>
      <c r="G71" s="24" t="s">
        <v>22</v>
      </c>
      <c r="H71" s="24" t="s">
        <v>22</v>
      </c>
      <c r="I71" s="24" t="s">
        <v>22</v>
      </c>
      <c r="J71" s="24" t="s">
        <v>22</v>
      </c>
      <c r="K71" s="24" t="s">
        <v>22</v>
      </c>
      <c r="L71" s="61" t="s">
        <v>22</v>
      </c>
      <c r="M71" s="62" t="s">
        <v>22</v>
      </c>
    </row>
    <row r="72" spans="1:13" ht="21" hidden="1" customHeight="1">
      <c r="A72" s="59"/>
      <c r="B72" s="15"/>
      <c r="C72" s="15"/>
      <c r="D72" s="15"/>
      <c r="E72" s="60"/>
      <c r="F72" s="23" t="s">
        <v>87</v>
      </c>
      <c r="G72" s="24" t="s">
        <v>22</v>
      </c>
      <c r="H72" s="24" t="s">
        <v>22</v>
      </c>
      <c r="I72" s="24" t="s">
        <v>22</v>
      </c>
      <c r="J72" s="24" t="s">
        <v>22</v>
      </c>
      <c r="K72" s="24" t="s">
        <v>22</v>
      </c>
      <c r="L72" s="61" t="s">
        <v>22</v>
      </c>
      <c r="M72" s="62" t="s">
        <v>22</v>
      </c>
    </row>
    <row r="73" spans="1:13" ht="21" hidden="1" customHeight="1">
      <c r="A73" s="59"/>
      <c r="B73" s="15"/>
      <c r="C73" s="15"/>
      <c r="D73" s="15"/>
      <c r="E73" s="60"/>
      <c r="F73" s="23" t="s">
        <v>88</v>
      </c>
      <c r="G73" s="24" t="s">
        <v>22</v>
      </c>
      <c r="H73" s="24" t="s">
        <v>22</v>
      </c>
      <c r="I73" s="24" t="s">
        <v>22</v>
      </c>
      <c r="J73" s="24" t="s">
        <v>22</v>
      </c>
      <c r="K73" s="24" t="s">
        <v>22</v>
      </c>
      <c r="L73" s="61" t="s">
        <v>22</v>
      </c>
      <c r="M73" s="62" t="s">
        <v>22</v>
      </c>
    </row>
    <row r="74" spans="1:13" ht="21" hidden="1" customHeight="1">
      <c r="A74" s="59"/>
      <c r="B74" s="15"/>
      <c r="C74" s="15"/>
      <c r="D74" s="15"/>
      <c r="E74" s="60"/>
      <c r="F74" s="23" t="s">
        <v>89</v>
      </c>
      <c r="G74" s="24" t="s">
        <v>22</v>
      </c>
      <c r="H74" s="24" t="s">
        <v>22</v>
      </c>
      <c r="I74" s="24" t="s">
        <v>22</v>
      </c>
      <c r="J74" s="24" t="s">
        <v>22</v>
      </c>
      <c r="K74" s="24" t="s">
        <v>22</v>
      </c>
      <c r="L74" s="61" t="s">
        <v>22</v>
      </c>
      <c r="M74" s="62" t="s">
        <v>22</v>
      </c>
    </row>
    <row r="75" spans="1:13" ht="21" hidden="1" customHeight="1">
      <c r="A75" s="59"/>
      <c r="B75" s="15"/>
      <c r="C75" s="15"/>
      <c r="D75" s="15"/>
      <c r="E75" s="60"/>
      <c r="F75" s="23" t="s">
        <v>90</v>
      </c>
      <c r="G75" s="24" t="s">
        <v>22</v>
      </c>
      <c r="H75" s="24" t="s">
        <v>22</v>
      </c>
      <c r="I75" s="24" t="s">
        <v>22</v>
      </c>
      <c r="J75" s="24" t="s">
        <v>22</v>
      </c>
      <c r="K75" s="24" t="s">
        <v>22</v>
      </c>
      <c r="L75" s="61" t="s">
        <v>22</v>
      </c>
      <c r="M75" s="62" t="s">
        <v>22</v>
      </c>
    </row>
    <row r="76" spans="1:13" ht="21" hidden="1" customHeight="1">
      <c r="A76" s="59"/>
      <c r="B76" s="15"/>
      <c r="C76" s="15"/>
      <c r="D76" s="15"/>
      <c r="E76" s="60"/>
      <c r="F76" s="23" t="s">
        <v>91</v>
      </c>
      <c r="G76" s="24" t="s">
        <v>22</v>
      </c>
      <c r="H76" s="24" t="s">
        <v>22</v>
      </c>
      <c r="I76" s="24" t="s">
        <v>22</v>
      </c>
      <c r="J76" s="24" t="s">
        <v>22</v>
      </c>
      <c r="K76" s="24" t="s">
        <v>22</v>
      </c>
      <c r="L76" s="61" t="s">
        <v>22</v>
      </c>
      <c r="M76" s="62" t="s">
        <v>22</v>
      </c>
    </row>
    <row r="77" spans="1:13" ht="21" hidden="1" customHeight="1" thickBot="1">
      <c r="A77" s="59"/>
      <c r="B77" s="15"/>
      <c r="C77" s="15"/>
      <c r="D77" s="15"/>
      <c r="E77" s="60"/>
      <c r="F77" s="23" t="s">
        <v>92</v>
      </c>
      <c r="G77" s="24" t="s">
        <v>22</v>
      </c>
      <c r="H77" s="24" t="s">
        <v>22</v>
      </c>
      <c r="I77" s="24" t="s">
        <v>22</v>
      </c>
      <c r="J77" s="24" t="s">
        <v>22</v>
      </c>
      <c r="K77" s="24" t="s">
        <v>22</v>
      </c>
      <c r="L77" s="61" t="s">
        <v>22</v>
      </c>
      <c r="M77" s="62" t="s">
        <v>22</v>
      </c>
    </row>
    <row r="78" spans="1:13" ht="57" customHeight="1">
      <c r="A78" s="59"/>
      <c r="B78" s="15"/>
      <c r="C78" s="15"/>
      <c r="D78" s="15"/>
      <c r="E78" s="60"/>
      <c r="F78" s="18" t="s">
        <v>78</v>
      </c>
      <c r="G78" s="19">
        <f>SUM(H78:J78)</f>
        <v>107852599.24000001</v>
      </c>
      <c r="H78" s="19">
        <f>463174.49+1693877.55</f>
        <v>2157052.04</v>
      </c>
      <c r="I78" s="19">
        <f>22695547.2+83000000</f>
        <v>105695547.2</v>
      </c>
      <c r="J78" s="19">
        <v>0</v>
      </c>
      <c r="K78" s="19">
        <v>107852599.23999999</v>
      </c>
      <c r="L78" s="19">
        <f>G78-K78</f>
        <v>0</v>
      </c>
      <c r="M78" s="20">
        <f>IF(G78=0,0,K78/G78)</f>
        <v>0.99999999999999989</v>
      </c>
    </row>
    <row r="79" spans="1:13" ht="34.5" hidden="1" customHeight="1">
      <c r="A79" s="59"/>
      <c r="B79" s="15"/>
      <c r="C79" s="15"/>
      <c r="D79" s="15"/>
      <c r="E79" s="60"/>
      <c r="F79" s="50" t="s">
        <v>86</v>
      </c>
      <c r="G79" s="24" t="s">
        <v>22</v>
      </c>
      <c r="H79" s="24" t="s">
        <v>22</v>
      </c>
      <c r="I79" s="24" t="s">
        <v>22</v>
      </c>
      <c r="J79" s="24" t="s">
        <v>22</v>
      </c>
      <c r="K79" s="24" t="s">
        <v>22</v>
      </c>
      <c r="L79" s="61" t="s">
        <v>22</v>
      </c>
      <c r="M79" s="62" t="s">
        <v>22</v>
      </c>
    </row>
    <row r="80" spans="1:13" hidden="1">
      <c r="A80" s="59"/>
      <c r="B80" s="15"/>
      <c r="C80" s="15"/>
      <c r="D80" s="15"/>
      <c r="E80" s="60"/>
      <c r="F80" s="50" t="s">
        <v>87</v>
      </c>
      <c r="G80" s="24" t="s">
        <v>22</v>
      </c>
      <c r="H80" s="24" t="s">
        <v>22</v>
      </c>
      <c r="I80" s="24" t="s">
        <v>22</v>
      </c>
      <c r="J80" s="24" t="s">
        <v>22</v>
      </c>
      <c r="K80" s="24" t="s">
        <v>22</v>
      </c>
      <c r="L80" s="61" t="s">
        <v>22</v>
      </c>
      <c r="M80" s="62" t="s">
        <v>22</v>
      </c>
    </row>
    <row r="81" spans="1:13" hidden="1">
      <c r="A81" s="59"/>
      <c r="B81" s="15"/>
      <c r="C81" s="15"/>
      <c r="D81" s="15"/>
      <c r="E81" s="60"/>
      <c r="F81" s="50" t="s">
        <v>93</v>
      </c>
      <c r="G81" s="24" t="s">
        <v>22</v>
      </c>
      <c r="H81" s="24" t="s">
        <v>22</v>
      </c>
      <c r="I81" s="24" t="s">
        <v>22</v>
      </c>
      <c r="J81" s="24" t="s">
        <v>22</v>
      </c>
      <c r="K81" s="24" t="s">
        <v>22</v>
      </c>
      <c r="L81" s="61" t="s">
        <v>22</v>
      </c>
      <c r="M81" s="62" t="s">
        <v>22</v>
      </c>
    </row>
    <row r="82" spans="1:13" hidden="1">
      <c r="A82" s="59"/>
      <c r="B82" s="15"/>
      <c r="C82" s="15"/>
      <c r="D82" s="15"/>
      <c r="E82" s="60"/>
      <c r="F82" s="50" t="s">
        <v>94</v>
      </c>
      <c r="G82" s="24" t="s">
        <v>22</v>
      </c>
      <c r="H82" s="24" t="s">
        <v>22</v>
      </c>
      <c r="I82" s="24" t="s">
        <v>22</v>
      </c>
      <c r="J82" s="24" t="s">
        <v>22</v>
      </c>
      <c r="K82" s="24" t="s">
        <v>22</v>
      </c>
      <c r="L82" s="61" t="s">
        <v>22</v>
      </c>
      <c r="M82" s="62" t="s">
        <v>22</v>
      </c>
    </row>
    <row r="83" spans="1:13" hidden="1">
      <c r="A83" s="59"/>
      <c r="B83" s="15"/>
      <c r="C83" s="15"/>
      <c r="D83" s="15"/>
      <c r="E83" s="60"/>
      <c r="F83" s="50" t="s">
        <v>95</v>
      </c>
      <c r="G83" s="24" t="s">
        <v>22</v>
      </c>
      <c r="H83" s="24" t="s">
        <v>22</v>
      </c>
      <c r="I83" s="24" t="s">
        <v>22</v>
      </c>
      <c r="J83" s="24" t="s">
        <v>22</v>
      </c>
      <c r="K83" s="24" t="s">
        <v>22</v>
      </c>
      <c r="L83" s="61" t="s">
        <v>22</v>
      </c>
      <c r="M83" s="62" t="s">
        <v>22</v>
      </c>
    </row>
    <row r="84" spans="1:13" hidden="1">
      <c r="A84" s="59"/>
      <c r="B84" s="15"/>
      <c r="C84" s="15"/>
      <c r="D84" s="15"/>
      <c r="E84" s="60"/>
      <c r="F84" s="50" t="s">
        <v>96</v>
      </c>
      <c r="G84" s="24" t="s">
        <v>22</v>
      </c>
      <c r="H84" s="24" t="s">
        <v>22</v>
      </c>
      <c r="I84" s="24" t="s">
        <v>22</v>
      </c>
      <c r="J84" s="24" t="s">
        <v>22</v>
      </c>
      <c r="K84" s="24" t="s">
        <v>22</v>
      </c>
      <c r="L84" s="61" t="s">
        <v>22</v>
      </c>
      <c r="M84" s="62" t="s">
        <v>22</v>
      </c>
    </row>
    <row r="85" spans="1:13" hidden="1">
      <c r="A85" s="59"/>
      <c r="B85" s="15"/>
      <c r="C85" s="15"/>
      <c r="D85" s="15"/>
      <c r="E85" s="60"/>
      <c r="F85" s="50" t="s">
        <v>92</v>
      </c>
      <c r="G85" s="24" t="s">
        <v>22</v>
      </c>
      <c r="H85" s="24" t="s">
        <v>22</v>
      </c>
      <c r="I85" s="24" t="s">
        <v>22</v>
      </c>
      <c r="J85" s="24" t="s">
        <v>22</v>
      </c>
      <c r="K85" s="24" t="s">
        <v>22</v>
      </c>
      <c r="L85" s="61" t="s">
        <v>22</v>
      </c>
      <c r="M85" s="62" t="s">
        <v>22</v>
      </c>
    </row>
    <row r="86" spans="1:13" ht="22.5" customHeight="1">
      <c r="A86" s="59"/>
      <c r="B86" s="32" t="s">
        <v>41</v>
      </c>
      <c r="C86" s="32"/>
      <c r="D86" s="32"/>
      <c r="E86" s="32"/>
      <c r="F86" s="32"/>
      <c r="G86" s="33">
        <f t="shared" ref="G86:L86" si="7">G70+G78</f>
        <v>620936641.25999999</v>
      </c>
      <c r="H86" s="33">
        <f t="shared" si="7"/>
        <v>12418732.920000002</v>
      </c>
      <c r="I86" s="33">
        <f t="shared" si="7"/>
        <v>246485808.33999997</v>
      </c>
      <c r="J86" s="33">
        <f t="shared" si="7"/>
        <v>362032100</v>
      </c>
      <c r="K86" s="33">
        <f t="shared" si="7"/>
        <v>620936641.25999999</v>
      </c>
      <c r="L86" s="33">
        <f t="shared" si="7"/>
        <v>0</v>
      </c>
      <c r="M86" s="34">
        <f t="shared" ref="M86:M94" si="8">IF(G86=0,0,K86/G86)</f>
        <v>1</v>
      </c>
    </row>
    <row r="87" spans="1:13" ht="60" customHeight="1">
      <c r="A87" s="59">
        <v>7</v>
      </c>
      <c r="B87" s="15" t="s">
        <v>97</v>
      </c>
      <c r="C87" s="15" t="s">
        <v>75</v>
      </c>
      <c r="D87" s="15" t="s">
        <v>76</v>
      </c>
      <c r="E87" s="64" t="s">
        <v>98</v>
      </c>
      <c r="F87" s="18" t="s">
        <v>78</v>
      </c>
      <c r="G87" s="19">
        <f>SUM(H87:J87)</f>
        <v>14445155</v>
      </c>
      <c r="H87" s="19">
        <v>0</v>
      </c>
      <c r="I87" s="19">
        <v>722258.08</v>
      </c>
      <c r="J87" s="19">
        <v>13722896.92</v>
      </c>
      <c r="K87" s="19">
        <v>9768000</v>
      </c>
      <c r="L87" s="19">
        <f>G87-K87</f>
        <v>4677155</v>
      </c>
      <c r="M87" s="20">
        <f t="shared" si="8"/>
        <v>0.67621288937363433</v>
      </c>
    </row>
    <row r="88" spans="1:13" ht="81" customHeight="1">
      <c r="A88" s="65"/>
      <c r="B88" s="66"/>
      <c r="C88" s="66"/>
      <c r="D88" s="66"/>
      <c r="E88" s="67" t="s">
        <v>99</v>
      </c>
      <c r="F88" s="18" t="s">
        <v>78</v>
      </c>
      <c r="G88" s="19">
        <f t="shared" ref="G88" si="9">SUM(H88:J88)</f>
        <v>4915100</v>
      </c>
      <c r="H88" s="19">
        <v>0</v>
      </c>
      <c r="I88" s="19">
        <v>0</v>
      </c>
      <c r="J88" s="19">
        <v>4915100</v>
      </c>
      <c r="K88" s="19">
        <v>3285600</v>
      </c>
      <c r="L88" s="19">
        <f>G88-K88</f>
        <v>1629500</v>
      </c>
      <c r="M88" s="20">
        <f t="shared" si="8"/>
        <v>0.66847063131981033</v>
      </c>
    </row>
    <row r="89" spans="1:13" ht="31.5" customHeight="1">
      <c r="A89" s="65"/>
      <c r="B89" s="66"/>
      <c r="C89" s="66"/>
      <c r="D89" s="66"/>
      <c r="E89" s="63" t="s">
        <v>100</v>
      </c>
      <c r="F89" s="18" t="s">
        <v>101</v>
      </c>
      <c r="G89" s="19">
        <v>1200000</v>
      </c>
      <c r="H89" s="19">
        <v>0</v>
      </c>
      <c r="I89" s="19">
        <v>0</v>
      </c>
      <c r="J89" s="19">
        <v>1200000</v>
      </c>
      <c r="K89" s="19">
        <v>750000</v>
      </c>
      <c r="L89" s="19">
        <f>G89-K89</f>
        <v>450000</v>
      </c>
      <c r="M89" s="20">
        <f t="shared" si="8"/>
        <v>0.625</v>
      </c>
    </row>
    <row r="90" spans="1:13" ht="45.75" customHeight="1">
      <c r="A90" s="65"/>
      <c r="B90" s="66"/>
      <c r="C90" s="66"/>
      <c r="D90" s="66"/>
      <c r="E90" s="68"/>
      <c r="F90" s="18" t="s">
        <v>78</v>
      </c>
      <c r="G90" s="19">
        <v>187970200</v>
      </c>
      <c r="H90" s="19">
        <v>0</v>
      </c>
      <c r="I90" s="19">
        <v>0</v>
      </c>
      <c r="J90" s="19">
        <v>187970200</v>
      </c>
      <c r="K90" s="19">
        <v>126000000</v>
      </c>
      <c r="L90" s="19">
        <f>G90-K90</f>
        <v>61970200</v>
      </c>
      <c r="M90" s="20">
        <f t="shared" si="8"/>
        <v>0.67031901865295673</v>
      </c>
    </row>
    <row r="91" spans="1:13">
      <c r="A91" s="65"/>
      <c r="B91" s="32" t="s">
        <v>41</v>
      </c>
      <c r="C91" s="32"/>
      <c r="D91" s="32"/>
      <c r="E91" s="32"/>
      <c r="F91" s="32"/>
      <c r="G91" s="33">
        <f>G87+G88+G89+G90</f>
        <v>208530455</v>
      </c>
      <c r="H91" s="33">
        <f t="shared" ref="H91:J91" si="10">H87+H88+H89+H90</f>
        <v>0</v>
      </c>
      <c r="I91" s="33">
        <f t="shared" si="10"/>
        <v>722258.08</v>
      </c>
      <c r="J91" s="33">
        <f t="shared" si="10"/>
        <v>207808196.92000002</v>
      </c>
      <c r="K91" s="33">
        <f>K87+K88+K89+K90</f>
        <v>139803600</v>
      </c>
      <c r="L91" s="33">
        <f>L87+L88+L89+L90</f>
        <v>68726855</v>
      </c>
      <c r="M91" s="34">
        <f t="shared" si="8"/>
        <v>0.67042293654420881</v>
      </c>
    </row>
    <row r="92" spans="1:13">
      <c r="A92" s="69" t="s">
        <v>102</v>
      </c>
      <c r="B92" s="69"/>
      <c r="C92" s="69"/>
      <c r="D92" s="69"/>
      <c r="E92" s="69"/>
      <c r="F92" s="69"/>
      <c r="G92" s="57">
        <f>G66+G69+G86+G91</f>
        <v>883289848.41999996</v>
      </c>
      <c r="H92" s="57">
        <f t="shared" ref="H92:L92" si="11">H66+H69+H86+H91</f>
        <v>17666237.740000002</v>
      </c>
      <c r="I92" s="57">
        <f t="shared" si="11"/>
        <v>269250904.10999995</v>
      </c>
      <c r="J92" s="57">
        <f t="shared" si="11"/>
        <v>596372706.56999993</v>
      </c>
      <c r="K92" s="57">
        <f t="shared" si="11"/>
        <v>814562993.41999996</v>
      </c>
      <c r="L92" s="57">
        <f t="shared" si="11"/>
        <v>68726855</v>
      </c>
      <c r="M92" s="58">
        <f t="shared" si="8"/>
        <v>0.92219218286847027</v>
      </c>
    </row>
    <row r="93" spans="1:13" ht="42" customHeight="1">
      <c r="A93" s="59">
        <v>8</v>
      </c>
      <c r="B93" s="15" t="s">
        <v>103</v>
      </c>
      <c r="C93" s="70" t="s">
        <v>104</v>
      </c>
      <c r="D93" s="15" t="s">
        <v>105</v>
      </c>
      <c r="E93" s="60" t="s">
        <v>106</v>
      </c>
      <c r="F93" s="18" t="s">
        <v>107</v>
      </c>
      <c r="G93" s="19">
        <f>H93+I93+J93</f>
        <v>8400000</v>
      </c>
      <c r="H93" s="19">
        <v>400000</v>
      </c>
      <c r="I93" s="19">
        <v>400000</v>
      </c>
      <c r="J93" s="19">
        <v>7600000</v>
      </c>
      <c r="K93" s="19">
        <f>K94</f>
        <v>8400000</v>
      </c>
      <c r="L93" s="19">
        <f>G93-K93</f>
        <v>0</v>
      </c>
      <c r="M93" s="20">
        <f t="shared" si="8"/>
        <v>1</v>
      </c>
    </row>
    <row r="94" spans="1:13" s="45" customFormat="1" ht="87" hidden="1" customHeight="1">
      <c r="A94" s="59"/>
      <c r="B94" s="15"/>
      <c r="C94" s="70"/>
      <c r="D94" s="15"/>
      <c r="E94" s="60"/>
      <c r="F94" s="71" t="s">
        <v>108</v>
      </c>
      <c r="G94" s="19">
        <v>8400000</v>
      </c>
      <c r="H94" s="19">
        <v>400000</v>
      </c>
      <c r="I94" s="19">
        <v>400000</v>
      </c>
      <c r="J94" s="19">
        <v>7600000</v>
      </c>
      <c r="K94" s="19">
        <v>8400000</v>
      </c>
      <c r="L94" s="19">
        <f>G94-K94</f>
        <v>0</v>
      </c>
      <c r="M94" s="20">
        <f t="shared" si="8"/>
        <v>1</v>
      </c>
    </row>
    <row r="95" spans="1:13" ht="40.5" hidden="1" customHeight="1">
      <c r="A95" s="59"/>
      <c r="B95" s="15"/>
      <c r="C95" s="70"/>
      <c r="D95" s="15"/>
      <c r="E95" s="60"/>
      <c r="F95" s="72" t="s">
        <v>109</v>
      </c>
      <c r="G95" s="24" t="s">
        <v>22</v>
      </c>
      <c r="H95" s="24" t="s">
        <v>22</v>
      </c>
      <c r="I95" s="24" t="s">
        <v>22</v>
      </c>
      <c r="J95" s="24" t="s">
        <v>22</v>
      </c>
      <c r="K95" s="24" t="s">
        <v>22</v>
      </c>
      <c r="L95" s="61" t="s">
        <v>22</v>
      </c>
      <c r="M95" s="62" t="s">
        <v>22</v>
      </c>
    </row>
    <row r="96" spans="1:13" ht="45" hidden="1" customHeight="1">
      <c r="A96" s="59"/>
      <c r="B96" s="15"/>
      <c r="C96" s="70"/>
      <c r="D96" s="15"/>
      <c r="E96" s="60"/>
      <c r="F96" s="72" t="s">
        <v>110</v>
      </c>
      <c r="G96" s="24" t="s">
        <v>22</v>
      </c>
      <c r="H96" s="24" t="s">
        <v>22</v>
      </c>
      <c r="I96" s="24" t="s">
        <v>22</v>
      </c>
      <c r="J96" s="24" t="s">
        <v>22</v>
      </c>
      <c r="K96" s="24" t="s">
        <v>22</v>
      </c>
      <c r="L96" s="61" t="s">
        <v>22</v>
      </c>
      <c r="M96" s="62" t="s">
        <v>22</v>
      </c>
    </row>
    <row r="97" spans="1:15" ht="37.5" hidden="1" customHeight="1">
      <c r="A97" s="59"/>
      <c r="B97" s="15"/>
      <c r="C97" s="70"/>
      <c r="D97" s="15"/>
      <c r="E97" s="60"/>
      <c r="F97" s="72" t="s">
        <v>111</v>
      </c>
      <c r="G97" s="24" t="s">
        <v>22</v>
      </c>
      <c r="H97" s="24" t="s">
        <v>22</v>
      </c>
      <c r="I97" s="24" t="s">
        <v>22</v>
      </c>
      <c r="J97" s="24" t="s">
        <v>22</v>
      </c>
      <c r="K97" s="24" t="s">
        <v>22</v>
      </c>
      <c r="L97" s="61" t="s">
        <v>22</v>
      </c>
      <c r="M97" s="62" t="s">
        <v>22</v>
      </c>
    </row>
    <row r="98" spans="1:15" ht="37.5" hidden="1" customHeight="1">
      <c r="A98" s="59"/>
      <c r="B98" s="15"/>
      <c r="C98" s="70"/>
      <c r="D98" s="15"/>
      <c r="E98" s="60"/>
      <c r="F98" s="73" t="s">
        <v>112</v>
      </c>
      <c r="G98" s="24" t="s">
        <v>22</v>
      </c>
      <c r="H98" s="24" t="s">
        <v>22</v>
      </c>
      <c r="I98" s="24" t="s">
        <v>22</v>
      </c>
      <c r="J98" s="24" t="s">
        <v>22</v>
      </c>
      <c r="K98" s="24" t="s">
        <v>22</v>
      </c>
      <c r="L98" s="61" t="s">
        <v>22</v>
      </c>
      <c r="M98" s="62" t="s">
        <v>22</v>
      </c>
    </row>
    <row r="99" spans="1:15" ht="21.75" hidden="1" customHeight="1">
      <c r="A99" s="59"/>
      <c r="B99" s="15"/>
      <c r="C99" s="70"/>
      <c r="D99" s="15"/>
      <c r="E99" s="60"/>
      <c r="F99" s="73" t="s">
        <v>113</v>
      </c>
      <c r="G99" s="24" t="s">
        <v>22</v>
      </c>
      <c r="H99" s="24" t="s">
        <v>22</v>
      </c>
      <c r="I99" s="24" t="s">
        <v>22</v>
      </c>
      <c r="J99" s="24" t="s">
        <v>22</v>
      </c>
      <c r="K99" s="24" t="s">
        <v>22</v>
      </c>
      <c r="L99" s="61" t="s">
        <v>22</v>
      </c>
      <c r="M99" s="62" t="s">
        <v>22</v>
      </c>
    </row>
    <row r="100" spans="1:15" ht="22.5" hidden="1" customHeight="1">
      <c r="A100" s="59"/>
      <c r="B100" s="15"/>
      <c r="C100" s="70"/>
      <c r="D100" s="15"/>
      <c r="E100" s="60"/>
      <c r="F100" s="73" t="s">
        <v>114</v>
      </c>
      <c r="G100" s="24" t="s">
        <v>22</v>
      </c>
      <c r="H100" s="24" t="s">
        <v>22</v>
      </c>
      <c r="I100" s="24" t="s">
        <v>22</v>
      </c>
      <c r="J100" s="24" t="s">
        <v>22</v>
      </c>
      <c r="K100" s="24" t="s">
        <v>22</v>
      </c>
      <c r="L100" s="61" t="s">
        <v>22</v>
      </c>
      <c r="M100" s="62" t="s">
        <v>22</v>
      </c>
    </row>
    <row r="101" spans="1:15" hidden="1">
      <c r="A101" s="59"/>
      <c r="B101" s="15"/>
      <c r="C101" s="70"/>
      <c r="D101" s="15"/>
      <c r="E101" s="60"/>
      <c r="F101" s="72" t="s">
        <v>115</v>
      </c>
      <c r="G101" s="24" t="s">
        <v>22</v>
      </c>
      <c r="H101" s="24" t="s">
        <v>22</v>
      </c>
      <c r="I101" s="24" t="s">
        <v>22</v>
      </c>
      <c r="J101" s="24" t="s">
        <v>22</v>
      </c>
      <c r="K101" s="24" t="s">
        <v>22</v>
      </c>
      <c r="L101" s="61" t="s">
        <v>22</v>
      </c>
      <c r="M101" s="62" t="s">
        <v>22</v>
      </c>
    </row>
    <row r="102" spans="1:15" hidden="1">
      <c r="A102" s="59"/>
      <c r="B102" s="15"/>
      <c r="C102" s="70"/>
      <c r="D102" s="15"/>
      <c r="E102" s="60"/>
      <c r="F102" s="72" t="s">
        <v>116</v>
      </c>
      <c r="G102" s="24" t="s">
        <v>22</v>
      </c>
      <c r="H102" s="24" t="s">
        <v>22</v>
      </c>
      <c r="I102" s="24" t="s">
        <v>22</v>
      </c>
      <c r="J102" s="24" t="s">
        <v>22</v>
      </c>
      <c r="K102" s="24" t="s">
        <v>22</v>
      </c>
      <c r="L102" s="61" t="s">
        <v>22</v>
      </c>
      <c r="M102" s="62" t="s">
        <v>22</v>
      </c>
    </row>
    <row r="103" spans="1:15" ht="93" customHeight="1">
      <c r="A103" s="59"/>
      <c r="B103" s="15"/>
      <c r="C103" s="70"/>
      <c r="D103" s="15"/>
      <c r="E103" s="60" t="s">
        <v>117</v>
      </c>
      <c r="F103" s="18" t="s">
        <v>107</v>
      </c>
      <c r="G103" s="19">
        <f>G104</f>
        <v>3577406.38</v>
      </c>
      <c r="H103" s="19">
        <f t="shared" ref="H103:L103" si="12">H104</f>
        <v>170352.69</v>
      </c>
      <c r="I103" s="19">
        <f t="shared" si="12"/>
        <v>170352.69</v>
      </c>
      <c r="J103" s="19">
        <f t="shared" si="12"/>
        <v>3236701</v>
      </c>
      <c r="K103" s="19">
        <f t="shared" si="12"/>
        <v>3577406.38</v>
      </c>
      <c r="L103" s="19">
        <f t="shared" si="12"/>
        <v>0</v>
      </c>
      <c r="M103" s="20">
        <f>IF(G103=0,0,K103/G103)</f>
        <v>1</v>
      </c>
    </row>
    <row r="104" spans="1:15" s="45" customFormat="1" ht="95.25" hidden="1" customHeight="1">
      <c r="A104" s="59"/>
      <c r="B104" s="15"/>
      <c r="C104" s="70"/>
      <c r="D104" s="15"/>
      <c r="E104" s="60"/>
      <c r="F104" s="71" t="s">
        <v>118</v>
      </c>
      <c r="G104" s="19">
        <f>H104+I104+J104</f>
        <v>3577406.38</v>
      </c>
      <c r="H104" s="19">
        <v>170352.69</v>
      </c>
      <c r="I104" s="19">
        <v>170352.69</v>
      </c>
      <c r="J104" s="19">
        <v>3236701</v>
      </c>
      <c r="K104" s="19">
        <v>3577406.38</v>
      </c>
      <c r="L104" s="19">
        <f>G104-K104</f>
        <v>0</v>
      </c>
      <c r="M104" s="20">
        <f>IF(G104=0,0,K104/G104)</f>
        <v>1</v>
      </c>
    </row>
    <row r="105" spans="1:15" ht="18.75" customHeight="1">
      <c r="A105" s="59"/>
      <c r="B105" s="32" t="s">
        <v>41</v>
      </c>
      <c r="C105" s="32"/>
      <c r="D105" s="32"/>
      <c r="E105" s="32"/>
      <c r="F105" s="32"/>
      <c r="G105" s="33">
        <f t="shared" ref="G105:L105" si="13">G103+G93</f>
        <v>11977406.379999999</v>
      </c>
      <c r="H105" s="33">
        <f t="shared" si="13"/>
        <v>570352.68999999994</v>
      </c>
      <c r="I105" s="33">
        <f t="shared" si="13"/>
        <v>570352.68999999994</v>
      </c>
      <c r="J105" s="33">
        <f t="shared" si="13"/>
        <v>10836701</v>
      </c>
      <c r="K105" s="33">
        <f t="shared" si="13"/>
        <v>11977406.379999999</v>
      </c>
      <c r="L105" s="33">
        <f t="shared" si="13"/>
        <v>0</v>
      </c>
      <c r="M105" s="34">
        <f>IF(G105=0,0,K105/G105)</f>
        <v>1</v>
      </c>
    </row>
    <row r="106" spans="1:15">
      <c r="A106" s="69" t="s">
        <v>119</v>
      </c>
      <c r="B106" s="69"/>
      <c r="C106" s="69"/>
      <c r="D106" s="69"/>
      <c r="E106" s="69"/>
      <c r="F106" s="69"/>
      <c r="G106" s="57">
        <f>G105</f>
        <v>11977406.379999999</v>
      </c>
      <c r="H106" s="57">
        <f t="shared" ref="H106:J106" si="14">H105</f>
        <v>570352.68999999994</v>
      </c>
      <c r="I106" s="57">
        <f t="shared" si="14"/>
        <v>570352.68999999994</v>
      </c>
      <c r="J106" s="57">
        <f t="shared" si="14"/>
        <v>10836701</v>
      </c>
      <c r="K106" s="57">
        <f>K105</f>
        <v>11977406.379999999</v>
      </c>
      <c r="L106" s="57">
        <f>L105</f>
        <v>0</v>
      </c>
      <c r="M106" s="58">
        <f>IF(G106=0,0,K106/G106)</f>
        <v>1</v>
      </c>
    </row>
    <row r="107" spans="1:15" s="77" customFormat="1" ht="22.5">
      <c r="A107" s="74" t="s">
        <v>120</v>
      </c>
      <c r="B107" s="74"/>
      <c r="C107" s="74"/>
      <c r="D107" s="74"/>
      <c r="E107" s="74"/>
      <c r="F107" s="74"/>
      <c r="G107" s="75">
        <f t="shared" ref="G107:L107" si="15">G106+G92+G61</f>
        <v>1623479918.1900001</v>
      </c>
      <c r="H107" s="75">
        <f t="shared" si="15"/>
        <v>91363712.100000009</v>
      </c>
      <c r="I107" s="75">
        <f t="shared" si="15"/>
        <v>852070871.02999997</v>
      </c>
      <c r="J107" s="75">
        <f t="shared" si="15"/>
        <v>680045335.05999994</v>
      </c>
      <c r="K107" s="75">
        <f t="shared" si="15"/>
        <v>1025988249.49</v>
      </c>
      <c r="L107" s="75">
        <f t="shared" si="15"/>
        <v>597491668.70000005</v>
      </c>
      <c r="M107" s="76">
        <f>IF(G107=0,0,K107/G107)</f>
        <v>0.63196854977661998</v>
      </c>
    </row>
    <row r="109" spans="1:15">
      <c r="G109" s="78"/>
      <c r="H109" s="78"/>
      <c r="I109" s="78"/>
      <c r="J109" s="78"/>
      <c r="K109" s="78"/>
      <c r="M109" s="78"/>
    </row>
    <row r="110" spans="1:15" s="80" customFormat="1">
      <c r="A110" s="2"/>
      <c r="B110" s="2"/>
      <c r="C110" s="2"/>
      <c r="D110" s="2"/>
      <c r="E110" s="2"/>
      <c r="F110" s="2"/>
      <c r="G110" s="2"/>
      <c r="H110" s="2"/>
      <c r="I110" s="79"/>
      <c r="J110" s="2"/>
      <c r="K110" s="2"/>
      <c r="L110" s="78"/>
      <c r="N110" s="2"/>
      <c r="O110" s="2"/>
    </row>
    <row r="111" spans="1:15" s="80" customFormat="1">
      <c r="A111" s="2"/>
      <c r="B111" s="2"/>
      <c r="C111" s="2"/>
      <c r="D111" s="2"/>
      <c r="E111" s="2"/>
      <c r="F111" s="2"/>
      <c r="G111" s="2"/>
      <c r="H111" s="2"/>
      <c r="I111" s="79"/>
      <c r="J111" s="2"/>
      <c r="K111" s="2"/>
      <c r="L111" s="78"/>
      <c r="N111" s="2"/>
      <c r="O111" s="2"/>
    </row>
    <row r="112" spans="1:15" s="80" customFormat="1">
      <c r="A112" s="2"/>
      <c r="B112" s="2"/>
      <c r="C112" s="2"/>
      <c r="D112" s="2"/>
      <c r="E112" s="2"/>
      <c r="F112" s="2"/>
      <c r="G112" s="2"/>
      <c r="H112" s="2"/>
      <c r="I112" s="79"/>
      <c r="J112" s="2"/>
      <c r="K112" s="2"/>
      <c r="L112" s="78"/>
      <c r="N112" s="2"/>
      <c r="O112" s="2"/>
    </row>
  </sheetData>
  <sheetProtection password="CA27" sheet="1" objects="1" scenarios="1"/>
  <mergeCells count="65">
    <mergeCell ref="A106:F106"/>
    <mergeCell ref="A107:F107"/>
    <mergeCell ref="A92:F92"/>
    <mergeCell ref="A93:A105"/>
    <mergeCell ref="B93:B104"/>
    <mergeCell ref="C93:C104"/>
    <mergeCell ref="D93:D104"/>
    <mergeCell ref="E93:E102"/>
    <mergeCell ref="E103:E104"/>
    <mergeCell ref="B105:F105"/>
    <mergeCell ref="A87:A91"/>
    <mergeCell ref="B87:B90"/>
    <mergeCell ref="C87:C90"/>
    <mergeCell ref="D87:D90"/>
    <mergeCell ref="E89:E90"/>
    <mergeCell ref="B91:F91"/>
    <mergeCell ref="A70:A86"/>
    <mergeCell ref="B70:B85"/>
    <mergeCell ref="C70:C85"/>
    <mergeCell ref="D70:D85"/>
    <mergeCell ref="E70:E85"/>
    <mergeCell ref="B86:F86"/>
    <mergeCell ref="A67:A69"/>
    <mergeCell ref="B67:B68"/>
    <mergeCell ref="C67:C68"/>
    <mergeCell ref="D67:D68"/>
    <mergeCell ref="E67:E68"/>
    <mergeCell ref="B69:F69"/>
    <mergeCell ref="A61:F61"/>
    <mergeCell ref="A62:A66"/>
    <mergeCell ref="B62:B65"/>
    <mergeCell ref="C62:C65"/>
    <mergeCell ref="D62:D65"/>
    <mergeCell ref="E62:E65"/>
    <mergeCell ref="B66:F66"/>
    <mergeCell ref="A57:A60"/>
    <mergeCell ref="B57:B58"/>
    <mergeCell ref="C57:C58"/>
    <mergeCell ref="D57:D58"/>
    <mergeCell ref="E57:E58"/>
    <mergeCell ref="B60:F60"/>
    <mergeCell ref="A28:F28"/>
    <mergeCell ref="A29:A56"/>
    <mergeCell ref="B29:B55"/>
    <mergeCell ref="C29:C55"/>
    <mergeCell ref="D29:D55"/>
    <mergeCell ref="E29:E54"/>
    <mergeCell ref="B56:F56"/>
    <mergeCell ref="L3:L4"/>
    <mergeCell ref="M3:M4"/>
    <mergeCell ref="A5:A26"/>
    <mergeCell ref="B5:B27"/>
    <mergeCell ref="C5:C27"/>
    <mergeCell ref="D5:D27"/>
    <mergeCell ref="E5:E27"/>
    <mergeCell ref="A1:M1"/>
    <mergeCell ref="A3:A4"/>
    <mergeCell ref="B3:B4"/>
    <mergeCell ref="C3:C4"/>
    <mergeCell ref="D3:D4"/>
    <mergeCell ref="E3:E4"/>
    <mergeCell ref="F3:F4"/>
    <mergeCell ref="G3:G4"/>
    <mergeCell ref="H3:J3"/>
    <mergeCell ref="K3:K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01.09. на сайт</vt:lpstr>
      <vt:lpstr>'01.09. на сайт'!Заголовки_для_печати</vt:lpstr>
      <vt:lpstr>'01.09. на сайт'!Область_печати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plotnikova-ee</dc:creator>
  <cp:lastModifiedBy>plotnikova-ee</cp:lastModifiedBy>
  <dcterms:created xsi:type="dcterms:W3CDTF">2025-09-03T11:32:53Z</dcterms:created>
  <dcterms:modified xsi:type="dcterms:W3CDTF">2025-09-03T11:39:14Z</dcterms:modified>
</cp:coreProperties>
</file>